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8505" activeTab="0"/>
  </bookViews>
  <sheets>
    <sheet name="NRW Kalender" sheetId="1" r:id="rId1"/>
  </sheets>
  <definedNames>
    <definedName name="_xlnm.Print_Area" localSheetId="0">'NRW Kalender'!$B$1:$X$66</definedName>
  </definedNames>
  <calcPr fullCalcOnLoad="1"/>
</workbook>
</file>

<file path=xl/comments1.xml><?xml version="1.0" encoding="utf-8"?>
<comments xmlns="http://schemas.openxmlformats.org/spreadsheetml/2006/main">
  <authors>
    <author> </author>
    <author>StopWatch</author>
  </authors>
  <commentList>
    <comment ref="W21" authorId="0">
      <text>
        <r>
          <rPr>
            <b/>
            <sz val="9"/>
            <color indexed="10"/>
            <rFont val="Tahoma"/>
            <family val="2"/>
          </rPr>
          <t>BW, BY, HE, NRW, RP, SL</t>
        </r>
      </text>
    </comment>
    <comment ref="S31" authorId="0">
      <text>
        <r>
          <rPr>
            <b/>
            <sz val="9"/>
            <color indexed="10"/>
            <rFont val="Tahoma"/>
            <family val="2"/>
          </rPr>
          <t>+ Vatertag</t>
        </r>
      </text>
    </comment>
    <comment ref="O38" authorId="0">
      <text>
        <r>
          <rPr>
            <b/>
            <sz val="9"/>
            <color indexed="10"/>
            <rFont val="Tahoma"/>
            <family val="2"/>
          </rPr>
          <t>Tag der Deutschen Einheit</t>
        </r>
      </text>
    </comment>
    <comment ref="S36" authorId="0">
      <text>
        <r>
          <rPr>
            <b/>
            <sz val="9"/>
            <color indexed="10"/>
            <rFont val="Tahoma"/>
            <family val="2"/>
          </rPr>
          <t>Am 1.11. in:
BW, BY, NRW, RP, SL</t>
        </r>
      </text>
    </comment>
    <comment ref="W59" authorId="0">
      <text>
        <r>
          <rPr>
            <b/>
            <sz val="9"/>
            <color indexed="10"/>
            <rFont val="Tahoma"/>
            <family val="2"/>
          </rPr>
          <t>besonderer Feiertag ab 14:00 Uhr</t>
        </r>
      </text>
    </comment>
    <comment ref="W66" authorId="0">
      <text>
        <r>
          <rPr>
            <b/>
            <sz val="9"/>
            <color indexed="10"/>
            <rFont val="Tahoma"/>
            <family val="2"/>
          </rPr>
          <t>gesetzlicher Feiertag ab 14:00 Uhr</t>
        </r>
      </text>
    </comment>
    <comment ref="Z2" authorId="0">
      <text>
        <r>
          <rPr>
            <b/>
            <sz val="9"/>
            <rFont val="Tahoma"/>
            <family val="0"/>
          </rPr>
          <t>Im Januar,
im diesen Jahr.</t>
        </r>
      </text>
    </comment>
    <comment ref="G16" authorId="0">
      <text>
        <r>
          <rPr>
            <b/>
            <sz val="9"/>
            <rFont val="Tahoma"/>
            <family val="0"/>
          </rPr>
          <t>14. Feb.</t>
        </r>
      </text>
    </comment>
    <comment ref="S13" authorId="0">
      <text>
        <r>
          <rPr>
            <b/>
            <sz val="9"/>
            <rFont val="Tahoma"/>
            <family val="0"/>
          </rPr>
          <t>2. Sonntag im Mai</t>
        </r>
      </text>
    </comment>
    <comment ref="AA2" authorId="1">
      <text>
        <r>
          <rPr>
            <sz val="10"/>
            <rFont val="Courier New"/>
            <family val="3"/>
          </rPr>
          <t xml:space="preserve">09.01.2012 07:30
27.01.2013 05:38
</t>
        </r>
        <r>
          <rPr>
            <u val="single"/>
            <sz val="10"/>
            <rFont val="Courier New"/>
            <family val="3"/>
          </rPr>
          <t>16.01.2014</t>
        </r>
        <r>
          <rPr>
            <sz val="10"/>
            <rFont val="Courier New"/>
            <family val="3"/>
          </rPr>
          <t xml:space="preserve"> </t>
        </r>
        <r>
          <rPr>
            <u val="single"/>
            <sz val="10"/>
            <rFont val="Courier New"/>
            <family val="3"/>
          </rPr>
          <t>05:52</t>
        </r>
        <r>
          <rPr>
            <sz val="10"/>
            <rFont val="Courier New"/>
            <family val="3"/>
          </rPr>
          <t xml:space="preserve">
05.01.2015 05:53
24.01.2016 02:46
12.01.2017 12:34
…
s. Link unten</t>
        </r>
      </text>
    </comment>
    <comment ref="AM5" authorId="1">
      <text>
        <r>
          <rPr>
            <sz val="10"/>
            <rFont val="Tahoma"/>
            <family val="2"/>
          </rPr>
          <t>Der Rosenmontag fällt auf
Montag vor dem Aschermittwoch;
41 Tage vor dem Ostersonntag.</t>
        </r>
      </text>
    </comment>
    <comment ref="AM7" authorId="1">
      <text>
        <r>
          <rPr>
            <sz val="10"/>
            <rFont val="Tahoma"/>
            <family val="2"/>
          </rPr>
          <t>1. Sonntag nach dem 1. Frühlings-Vollmond.
(zwischen 22. März und 25. April).</t>
        </r>
      </text>
    </comment>
    <comment ref="AM6" authorId="1">
      <text>
        <r>
          <rPr>
            <sz val="10"/>
            <rFont val="Tahoma"/>
            <family val="2"/>
          </rPr>
          <t>Freitag vor Ostern</t>
        </r>
      </text>
    </comment>
    <comment ref="AM8" authorId="1">
      <text>
        <r>
          <rPr>
            <sz val="10"/>
            <rFont val="Tahoma"/>
            <family val="2"/>
          </rPr>
          <t>am Do.  / 39. Tag nach dem Ostersonntag</t>
        </r>
      </text>
    </comment>
    <comment ref="AM9" authorId="1">
      <text>
        <r>
          <rPr>
            <sz val="10"/>
            <rFont val="Tahoma"/>
            <family val="2"/>
          </rPr>
          <t>Pfingsten
wird am 50. Tag
nach dem Ostersonntag
begangen.</t>
        </r>
      </text>
    </comment>
    <comment ref="AM10" authorId="1">
      <text>
        <r>
          <rPr>
            <sz val="10"/>
            <rFont val="Tahoma"/>
            <family val="2"/>
          </rPr>
          <t>60. Tag nach dem Ostersonntag</t>
        </r>
      </text>
    </comment>
    <comment ref="AB6" authorId="1">
      <text>
        <r>
          <rPr>
            <b/>
            <sz val="8"/>
            <rFont val="Tahoma"/>
            <family val="0"/>
          </rPr>
          <t>kein gesetzlicher Feiertag</t>
        </r>
      </text>
    </comment>
    <comment ref="W60" authorId="1">
      <text>
        <r>
          <rPr>
            <b/>
            <sz val="8"/>
            <rFont val="Tahoma"/>
            <family val="0"/>
          </rPr>
          <t>besonderer Feiertag</t>
        </r>
      </text>
    </comment>
    <comment ref="S3" authorId="1">
      <text>
        <r>
          <rPr>
            <b/>
            <sz val="8"/>
            <color indexed="10"/>
            <rFont val="Tahoma"/>
            <family val="2"/>
          </rPr>
          <t>besonderer Feiertag</t>
        </r>
      </text>
    </comment>
  </commentList>
</comments>
</file>

<file path=xl/sharedStrings.xml><?xml version="1.0" encoding="utf-8"?>
<sst xmlns="http://schemas.openxmlformats.org/spreadsheetml/2006/main" count="173" uniqueCount="67">
  <si>
    <t>Januar</t>
  </si>
  <si>
    <t>Februar</t>
  </si>
  <si>
    <t>März</t>
  </si>
  <si>
    <t>April</t>
  </si>
  <si>
    <t>Mai</t>
  </si>
  <si>
    <t>Juni</t>
  </si>
  <si>
    <t>Neujahr</t>
  </si>
  <si>
    <t>Tag der Arbeiter</t>
  </si>
  <si>
    <t>s</t>
  </si>
  <si>
    <t/>
  </si>
  <si>
    <t>Pfingst-
Montag</t>
  </si>
  <si>
    <t>Rosen-montag</t>
  </si>
  <si>
    <t>Karfreitag</t>
  </si>
  <si>
    <t>Oster-
Sonntag</t>
  </si>
  <si>
    <t>Oster-
Montag</t>
  </si>
  <si>
    <r>
      <t>Christi</t>
    </r>
    <r>
      <rPr>
        <sz val="7"/>
        <color indexed="10"/>
        <rFont val="Arial"/>
        <family val="2"/>
      </rPr>
      <t xml:space="preserve"> Himmelfahrt</t>
    </r>
  </si>
  <si>
    <t>Juli</t>
  </si>
  <si>
    <t>August</t>
  </si>
  <si>
    <t>September</t>
  </si>
  <si>
    <t>Oktober</t>
  </si>
  <si>
    <t>November</t>
  </si>
  <si>
    <t>Dezember</t>
  </si>
  <si>
    <r>
      <t xml:space="preserve">Tag der DE </t>
    </r>
    <r>
      <rPr>
        <b/>
        <sz val="7"/>
        <color indexed="10"/>
        <rFont val="Arial"/>
        <family val="2"/>
      </rPr>
      <t>Einheit</t>
    </r>
  </si>
  <si>
    <t>Heiligabend</t>
  </si>
  <si>
    <t>1. Weihnacht</t>
  </si>
  <si>
    <t>2. Weih-nachtstag</t>
  </si>
  <si>
    <t>Silvester</t>
  </si>
  <si>
    <t>1. Vollmond:</t>
  </si>
  <si>
    <r>
      <t>Stop</t>
    </r>
    <r>
      <rPr>
        <b/>
        <sz val="18"/>
        <color indexed="17"/>
        <rFont val="Arial"/>
        <family val="2"/>
      </rPr>
      <t>Watch</t>
    </r>
    <r>
      <rPr>
        <b/>
        <sz val="18"/>
        <color indexed="12"/>
        <rFont val="Arial"/>
        <family val="2"/>
      </rPr>
      <t>.de</t>
    </r>
  </si>
  <si>
    <t>http://www.schnelle-online.info/Feiertage-Deutschland.html</t>
  </si>
  <si>
    <t>1.) Jahr und 1. Vollmondstag eingeben.</t>
  </si>
  <si>
    <t>3.) alles prüfen und geniessen!</t>
  </si>
  <si>
    <t>Kalender</t>
  </si>
  <si>
    <r>
      <t xml:space="preserve">11 Feiertage &amp; </t>
    </r>
    <r>
      <rPr>
        <b/>
        <u val="single"/>
        <sz val="10"/>
        <rFont val="Arial"/>
        <family val="2"/>
      </rPr>
      <t>251</t>
    </r>
    <r>
      <rPr>
        <sz val="10"/>
        <rFont val="Arial"/>
        <family val="0"/>
      </rPr>
      <t xml:space="preserve"> Arbeitstage bei 5 Tage-Woche</t>
    </r>
  </si>
  <si>
    <r>
      <t>K</t>
    </r>
    <r>
      <rPr>
        <sz val="10"/>
        <rFont val="Arial"/>
        <family val="0"/>
      </rPr>
      <t xml:space="preserve"> = Krank</t>
    </r>
  </si>
  <si>
    <r>
      <t>U</t>
    </r>
    <r>
      <rPr>
        <sz val="10"/>
        <rFont val="Arial"/>
        <family val="0"/>
      </rPr>
      <t xml:space="preserve"> = Urlaub</t>
    </r>
  </si>
  <si>
    <t>Vollmondkalender:</t>
  </si>
  <si>
    <r>
      <t>S</t>
    </r>
    <r>
      <rPr>
        <sz val="10"/>
        <rFont val="Arial"/>
        <family val="0"/>
      </rPr>
      <t xml:space="preserve"> = Schulferien (NRW)</t>
    </r>
  </si>
  <si>
    <t>Orig.</t>
  </si>
  <si>
    <t>Ostersonntag:</t>
  </si>
  <si>
    <t xml:space="preserve"> Karfreitag</t>
  </si>
  <si>
    <t xml:space="preserve"> Ostern</t>
  </si>
  <si>
    <t xml:space="preserve"> Christi Himmelfahrt</t>
  </si>
  <si>
    <t xml:space="preserve"> Pfingsten</t>
  </si>
  <si>
    <t xml:space="preserve"> Fronleichnam</t>
  </si>
  <si>
    <t>Valentinstag</t>
  </si>
  <si>
    <t>Muttertag</t>
  </si>
  <si>
    <t xml:space="preserve"> Rosenmontag</t>
  </si>
  <si>
    <t>http://eclipse.gsfc.nasa.gov/phase/phasecat.html</t>
  </si>
  <si>
    <t>Fron-leichnam</t>
  </si>
  <si>
    <t>Aller-heiligen</t>
  </si>
  <si>
    <t>http://www.schulferien.org/kalender/2014/kalender_2014.html</t>
  </si>
  <si>
    <t>20 o. 24 Urlaubstage bei 5 o. 6 Tage-Woche</t>
  </si>
  <si>
    <r>
      <t>FS</t>
    </r>
    <r>
      <rPr>
        <sz val="10"/>
        <rFont val="Arial"/>
        <family val="0"/>
      </rPr>
      <t xml:space="preserve"> = 06:00-14:00 Frühschicht</t>
    </r>
  </si>
  <si>
    <r>
      <t>TS</t>
    </r>
    <r>
      <rPr>
        <sz val="10"/>
        <rFont val="Arial"/>
        <family val="0"/>
      </rPr>
      <t xml:space="preserve"> = 14:00-22:00 Tagschicht</t>
    </r>
  </si>
  <si>
    <r>
      <t>NS</t>
    </r>
    <r>
      <rPr>
        <sz val="10"/>
        <rFont val="Arial"/>
        <family val="0"/>
      </rPr>
      <t xml:space="preserve"> = 22:00-06:00 Nachtschicht</t>
    </r>
  </si>
  <si>
    <r>
      <t xml:space="preserve">231 x 8 = </t>
    </r>
    <r>
      <rPr>
        <b/>
        <sz val="10"/>
        <rFont val="Arial"/>
        <family val="2"/>
      </rPr>
      <t>1848</t>
    </r>
    <r>
      <rPr>
        <sz val="10"/>
        <rFont val="Arial"/>
        <family val="0"/>
      </rPr>
      <t xml:space="preserve"> Std.</t>
    </r>
  </si>
  <si>
    <r>
      <t xml:space="preserve">2.) </t>
    </r>
    <r>
      <rPr>
        <b/>
        <i/>
        <sz val="10"/>
        <color indexed="10"/>
        <rFont val="Arial"/>
        <family val="2"/>
      </rPr>
      <t>bewegliche</t>
    </r>
    <r>
      <rPr>
        <sz val="10"/>
        <rFont val="Arial"/>
        <family val="0"/>
      </rPr>
      <t xml:space="preserve"> Feiertage ausschneiden / einfügen:</t>
    </r>
  </si>
  <si>
    <t>2014-2018</t>
  </si>
  <si>
    <t>à</t>
  </si>
  <si>
    <t>oder</t>
  </si>
  <si>
    <t>anomalistischer Monat</t>
  </si>
  <si>
    <t>siderischer Monat</t>
  </si>
  <si>
    <t>synodischer Monat (Vollmond)</t>
  </si>
  <si>
    <t>-</t>
  </si>
  <si>
    <t>27 Tage, 7 Std., 43,7 Min. (42 Sek.)</t>
  </si>
  <si>
    <t xml:space="preserve"> (29,26…29,80)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</si>
</sst>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dd/\ d"/>
    <numFmt numFmtId="166" formatCode="ddd/d"/>
    <numFmt numFmtId="167" formatCode="[$-407]dddd\,\ d\.\ mmmm\ yyyy"/>
    <numFmt numFmtId="168" formatCode="dd/mm/"/>
    <numFmt numFmtId="169" formatCode="&quot;≈&quot;dd/mm/"/>
    <numFmt numFmtId="170" formatCode="yyyy"/>
    <numFmt numFmtId="171" formatCode="ddd/\ dd/mm/"/>
    <numFmt numFmtId="172" formatCode="&quot;&quot;ddd/\ dd/mm/yy"/>
    <numFmt numFmtId="173" formatCode="&quot;≈&quot;\ ddd/\ dd/mm/yy"/>
    <numFmt numFmtId="174" formatCode="dd/mm/yy"/>
    <numFmt numFmtId="175" formatCode="ddd/\ dd/mm/yy"/>
    <numFmt numFmtId="176" formatCode="&quot;+&quot;General"/>
    <numFmt numFmtId="177" formatCode="&quot;+&quot;0.000"/>
    <numFmt numFmtId="178" formatCode="ddd/\ dd/mm/yyyy"/>
    <numFmt numFmtId="179" formatCode="#,##0.00\ _€"/>
    <numFmt numFmtId="180" formatCode="0.0000"/>
    <numFmt numFmtId="181" formatCode="0%&quot;+Zuschlag:&quot;"/>
    <numFmt numFmtId="182" formatCode="&quot;+&quot;\ 0%"/>
    <numFmt numFmtId="183" formatCode="#,##0.00\ &quot;€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ddd/\ dd/mm/yy\ hh:mm:ss"/>
    <numFmt numFmtId="189" formatCode="0.000"/>
    <numFmt numFmtId="190" formatCode="[$-F400]h:mm:ss\ AM/PM"/>
    <numFmt numFmtId="191" formatCode="hh:mm:ss.0"/>
    <numFmt numFmtId="192" formatCode="ss.0"/>
    <numFmt numFmtId="193" formatCode="0.000000"/>
    <numFmt numFmtId="194" formatCode="0.00000000000"/>
  </numFmts>
  <fonts count="36">
    <font>
      <sz val="10"/>
      <name val="Arial"/>
      <family val="0"/>
    </font>
    <font>
      <sz val="32"/>
      <name val="Arial"/>
      <family val="2"/>
    </font>
    <font>
      <b/>
      <sz val="32"/>
      <name val="Arial"/>
      <family val="2"/>
    </font>
    <font>
      <b/>
      <sz val="13"/>
      <name val="Courier New"/>
      <family val="3"/>
    </font>
    <font>
      <b/>
      <sz val="13"/>
      <color indexed="10"/>
      <name val="Courier New"/>
      <family val="3"/>
    </font>
    <font>
      <b/>
      <sz val="7"/>
      <color indexed="10"/>
      <name val="Arial"/>
      <family val="2"/>
    </font>
    <font>
      <sz val="13"/>
      <name val="Courier New"/>
      <family val="3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b/>
      <sz val="9"/>
      <color indexed="10"/>
      <name val="Tahoma"/>
      <family val="2"/>
    </font>
    <font>
      <sz val="8"/>
      <name val="Arial"/>
      <family val="0"/>
    </font>
    <font>
      <b/>
      <sz val="13"/>
      <color indexed="62"/>
      <name val="Arial"/>
      <family val="2"/>
    </font>
    <font>
      <b/>
      <sz val="13"/>
      <color indexed="22"/>
      <name val="Courier New"/>
      <family val="3"/>
    </font>
    <font>
      <b/>
      <sz val="10"/>
      <name val="Arial"/>
      <family val="2"/>
    </font>
    <font>
      <b/>
      <sz val="9"/>
      <name val="Tahoma"/>
      <family val="0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sz val="13"/>
      <color indexed="10"/>
      <name val="Courier New"/>
      <family val="3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name val="Courier New"/>
      <family val="3"/>
    </font>
    <font>
      <u val="single"/>
      <sz val="10"/>
      <name val="Courier New"/>
      <family val="3"/>
    </font>
    <font>
      <sz val="10"/>
      <name val="Tahoma"/>
      <family val="2"/>
    </font>
    <font>
      <b/>
      <sz val="32"/>
      <color indexed="40"/>
      <name val="Webdings"/>
      <family val="1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0"/>
    </font>
    <font>
      <b/>
      <sz val="11"/>
      <color indexed="10"/>
      <name val="Arial"/>
      <family val="2"/>
    </font>
    <font>
      <b/>
      <sz val="8"/>
      <color indexed="10"/>
      <name val="Tahoma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63"/>
      </right>
      <top style="medium">
        <color indexed="22"/>
      </top>
      <bottom style="thick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0"/>
      </left>
      <right style="thin">
        <color indexed="10"/>
      </right>
      <top style="medium"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 diagonalUp="1">
      <left style="thin"/>
      <right style="thin"/>
      <top style="thin">
        <color indexed="22"/>
      </top>
      <bottom style="thin">
        <color indexed="22"/>
      </bottom>
      <diagonal style="dotted"/>
    </border>
    <border diagonalUp="1">
      <left style="thin"/>
      <right style="thin"/>
      <top style="thin">
        <color indexed="22"/>
      </top>
      <bottom style="thin"/>
      <diagonal style="dotted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 style="medium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NumberFormat="1" applyFont="1" applyFill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8" applyNumberFormat="1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/>
      <protection hidden="1"/>
    </xf>
    <xf numFmtId="165" fontId="6" fillId="0" borderId="2" xfId="0" applyNumberFormat="1" applyFont="1" applyFill="1" applyBorder="1" applyAlignment="1" applyProtection="1">
      <alignment/>
      <protection hidden="1"/>
    </xf>
    <xf numFmtId="166" fontId="6" fillId="0" borderId="2" xfId="0" applyNumberFormat="1" applyFont="1" applyFill="1" applyBorder="1" applyAlignment="1" applyProtection="1">
      <alignment/>
      <protection hidden="1"/>
    </xf>
    <xf numFmtId="166" fontId="6" fillId="0" borderId="3" xfId="0" applyNumberFormat="1" applyFont="1" applyFill="1" applyBorder="1" applyAlignment="1" applyProtection="1">
      <alignment/>
      <protection hidden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165" fontId="6" fillId="0" borderId="8" xfId="0" applyNumberFormat="1" applyFont="1" applyFill="1" applyBorder="1" applyAlignment="1" applyProtection="1">
      <alignment/>
      <protection hidden="1"/>
    </xf>
    <xf numFmtId="0" fontId="0" fillId="0" borderId="9" xfId="0" applyNumberFormat="1" applyFont="1" applyFill="1" applyBorder="1" applyAlignment="1" applyProtection="1">
      <alignment/>
      <protection hidden="1"/>
    </xf>
    <xf numFmtId="0" fontId="7" fillId="0" borderId="9" xfId="0" applyNumberFormat="1" applyFont="1" applyFill="1" applyBorder="1" applyAlignment="1" applyProtection="1">
      <alignment vertical="center" wrapText="1"/>
      <protection hidden="1"/>
    </xf>
    <xf numFmtId="0" fontId="0" fillId="0" borderId="9" xfId="0" applyFill="1" applyBorder="1" applyAlignment="1">
      <alignment/>
    </xf>
    <xf numFmtId="0" fontId="0" fillId="3" borderId="0" xfId="0" applyFill="1" applyAlignment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0" xfId="0" applyFill="1" applyAlignment="1">
      <alignment/>
    </xf>
    <xf numFmtId="0" fontId="0" fillId="4" borderId="0" xfId="0" applyFill="1" applyAlignment="1" quotePrefix="1">
      <alignment/>
    </xf>
    <xf numFmtId="14" fontId="0" fillId="4" borderId="0" xfId="0" applyNumberFormat="1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12" fillId="0" borderId="11" xfId="0" applyNumberFormat="1" applyFont="1" applyFill="1" applyBorder="1" applyAlignment="1" applyProtection="1">
      <alignment/>
      <protection hidden="1"/>
    </xf>
    <xf numFmtId="0" fontId="3" fillId="0" borderId="12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/>
      <protection hidden="1"/>
    </xf>
    <xf numFmtId="166" fontId="6" fillId="0" borderId="14" xfId="0" applyNumberFormat="1" applyFont="1" applyFill="1" applyBorder="1" applyAlignment="1" applyProtection="1">
      <alignment/>
      <protection hidden="1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6" xfId="0" applyNumberFormat="1" applyFont="1" applyFill="1" applyBorder="1" applyAlignment="1" applyProtection="1">
      <alignment/>
      <protection hidden="1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17" fillId="0" borderId="0" xfId="0" applyNumberFormat="1" applyFont="1" applyFill="1" applyBorder="1" applyAlignment="1" applyProtection="1">
      <alignment horizontal="right" vertical="top"/>
      <protection hidden="1"/>
    </xf>
    <xf numFmtId="0" fontId="0" fillId="5" borderId="0" xfId="0" applyFill="1" applyAlignment="1">
      <alignment/>
    </xf>
    <xf numFmtId="0" fontId="0" fillId="5" borderId="19" xfId="0" applyFill="1" applyBorder="1" applyAlignment="1">
      <alignment/>
    </xf>
    <xf numFmtId="0" fontId="0" fillId="4" borderId="0" xfId="0" applyFill="1" applyAlignment="1">
      <alignment horizontal="left"/>
    </xf>
    <xf numFmtId="169" fontId="0" fillId="4" borderId="0" xfId="0" applyNumberFormat="1" applyFill="1" applyAlignment="1">
      <alignment/>
    </xf>
    <xf numFmtId="14" fontId="13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left"/>
    </xf>
    <xf numFmtId="0" fontId="0" fillId="0" borderId="0" xfId="0" applyFill="1" applyAlignment="1" quotePrefix="1">
      <alignment/>
    </xf>
    <xf numFmtId="14" fontId="13" fillId="0" borderId="0" xfId="0" applyNumberFormat="1" applyFont="1" applyFill="1" applyAlignment="1">
      <alignment horizontal="left"/>
    </xf>
    <xf numFmtId="14" fontId="2" fillId="4" borderId="0" xfId="0" applyNumberFormat="1" applyFont="1" applyFill="1" applyAlignment="1">
      <alignment/>
    </xf>
    <xf numFmtId="171" fontId="22" fillId="2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4" borderId="0" xfId="0" applyNumberFormat="1" applyFont="1" applyFill="1" applyAlignment="1" applyProtection="1">
      <alignment/>
      <protection hidden="1"/>
    </xf>
    <xf numFmtId="0" fontId="0" fillId="4" borderId="19" xfId="0" applyNumberFormat="1" applyFont="1" applyFill="1" applyBorder="1" applyAlignment="1" applyProtection="1">
      <alignment/>
      <protection hidden="1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23" xfId="0" applyNumberFormat="1" applyFont="1" applyFill="1" applyBorder="1" applyAlignment="1" applyProtection="1">
      <alignment/>
      <protection hidden="1"/>
    </xf>
    <xf numFmtId="0" fontId="24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/>
      <protection hidden="1"/>
    </xf>
    <xf numFmtId="0" fontId="0" fillId="0" borderId="27" xfId="18" applyNumberFormat="1" applyFont="1" applyFill="1" applyBorder="1" applyAlignment="1" applyProtection="1">
      <alignment horizontal="left" vertical="top"/>
      <protection hidden="1"/>
    </xf>
    <xf numFmtId="0" fontId="0" fillId="0" borderId="27" xfId="18" applyNumberFormat="1" applyFont="1" applyFill="1" applyBorder="1" applyAlignment="1" applyProtection="1">
      <alignment horizontal="center" vertical="top"/>
      <protection hidden="1"/>
    </xf>
    <xf numFmtId="0" fontId="0" fillId="0" borderId="27" xfId="18" applyNumberFormat="1" applyFont="1" applyFill="1" applyBorder="1" applyAlignment="1" applyProtection="1">
      <alignment vertical="top"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0" fontId="28" fillId="0" borderId="0" xfId="0" applyNumberFormat="1" applyFont="1" applyFill="1" applyBorder="1" applyAlignment="1" applyProtection="1">
      <alignment horizontal="center" vertical="top"/>
      <protection hidden="1"/>
    </xf>
    <xf numFmtId="0" fontId="13" fillId="4" borderId="0" xfId="0" applyFont="1" applyFill="1" applyBorder="1" applyAlignment="1">
      <alignment/>
    </xf>
    <xf numFmtId="0" fontId="13" fillId="4" borderId="0" xfId="0" applyFont="1" applyFill="1" applyAlignment="1" applyProtection="1">
      <alignment/>
      <protection locked="0"/>
    </xf>
    <xf numFmtId="0" fontId="8" fillId="4" borderId="0" xfId="18" applyFill="1" applyAlignment="1" applyProtection="1">
      <alignment/>
      <protection locked="0"/>
    </xf>
    <xf numFmtId="0" fontId="8" fillId="4" borderId="0" xfId="18" applyFill="1" applyBorder="1" applyAlignment="1" applyProtection="1">
      <alignment/>
      <protection locked="0"/>
    </xf>
    <xf numFmtId="0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0" xfId="0" applyNumberFormat="1" applyFont="1" applyFill="1" applyBorder="1" applyAlignment="1" applyProtection="1">
      <alignment/>
      <protection hidden="1"/>
    </xf>
    <xf numFmtId="165" fontId="4" fillId="0" borderId="2" xfId="0" applyNumberFormat="1" applyFont="1" applyFill="1" applyBorder="1" applyAlignment="1" applyProtection="1">
      <alignment/>
      <protection hidden="1"/>
    </xf>
    <xf numFmtId="0" fontId="0" fillId="4" borderId="0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right"/>
    </xf>
    <xf numFmtId="0" fontId="29" fillId="0" borderId="0" xfId="0" applyFont="1" applyAlignment="1">
      <alignment/>
    </xf>
    <xf numFmtId="171" fontId="32" fillId="2" borderId="1" xfId="0" applyNumberFormat="1" applyFont="1" applyFill="1" applyBorder="1" applyAlignment="1" applyProtection="1">
      <alignment horizontal="center"/>
      <protection hidden="1"/>
    </xf>
    <xf numFmtId="0" fontId="0" fillId="4" borderId="0" xfId="0" applyNumberFormat="1" applyFont="1" applyFill="1" applyBorder="1" applyAlignment="1" applyProtection="1">
      <alignment horizontal="left"/>
      <protection hidden="1"/>
    </xf>
    <xf numFmtId="0" fontId="20" fillId="4" borderId="0" xfId="0" applyNumberFormat="1" applyFont="1" applyFill="1" applyBorder="1" applyAlignment="1" applyProtection="1">
      <alignment horizontal="left"/>
      <protection hidden="1"/>
    </xf>
    <xf numFmtId="0" fontId="19" fillId="4" borderId="0" xfId="0" applyNumberFormat="1" applyFont="1" applyFill="1" applyBorder="1" applyAlignment="1" applyProtection="1">
      <alignment horizontal="left"/>
      <protection hidden="1"/>
    </xf>
    <xf numFmtId="165" fontId="18" fillId="0" borderId="31" xfId="0" applyNumberFormat="1" applyFont="1" applyFill="1" applyBorder="1" applyAlignment="1" applyProtection="1">
      <alignment/>
      <protection hidden="1"/>
    </xf>
    <xf numFmtId="166" fontId="6" fillId="0" borderId="32" xfId="0" applyNumberFormat="1" applyFont="1" applyFill="1" applyBorder="1" applyAlignment="1" applyProtection="1">
      <alignment/>
      <protection hidden="1"/>
    </xf>
    <xf numFmtId="166" fontId="6" fillId="0" borderId="33" xfId="0" applyNumberFormat="1" applyFont="1" applyFill="1" applyBorder="1" applyAlignment="1" applyProtection="1">
      <alignment/>
      <protection hidden="1"/>
    </xf>
    <xf numFmtId="0" fontId="7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/>
    </xf>
    <xf numFmtId="0" fontId="29" fillId="6" borderId="0" xfId="0" applyFont="1" applyFill="1" applyAlignment="1">
      <alignment horizontal="right"/>
    </xf>
    <xf numFmtId="0" fontId="29" fillId="6" borderId="0" xfId="0" applyFont="1" applyFill="1" applyBorder="1" applyAlignment="1">
      <alignment horizontal="center"/>
    </xf>
    <xf numFmtId="180" fontId="0" fillId="0" borderId="0" xfId="0" applyNumberFormat="1" applyFill="1" applyAlignment="1" applyProtection="1">
      <alignment/>
      <protection locked="0"/>
    </xf>
    <xf numFmtId="0" fontId="0" fillId="4" borderId="0" xfId="0" applyFill="1" applyAlignment="1">
      <alignment horizontal="right"/>
    </xf>
    <xf numFmtId="0" fontId="13" fillId="4" borderId="0" xfId="0" applyFont="1" applyFill="1" applyAlignment="1">
      <alignment/>
    </xf>
    <xf numFmtId="188" fontId="0" fillId="4" borderId="0" xfId="0" applyNumberFormat="1" applyFill="1" applyAlignment="1">
      <alignment/>
    </xf>
    <xf numFmtId="188" fontId="30" fillId="4" borderId="0" xfId="0" applyNumberFormat="1" applyFont="1" applyFill="1" applyAlignment="1">
      <alignment/>
    </xf>
    <xf numFmtId="189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193" fontId="0" fillId="4" borderId="0" xfId="0" applyNumberFormat="1" applyFill="1" applyAlignment="1">
      <alignment/>
    </xf>
    <xf numFmtId="194" fontId="0" fillId="4" borderId="0" xfId="0" applyNumberFormat="1" applyFill="1" applyAlignment="1">
      <alignment/>
    </xf>
    <xf numFmtId="193" fontId="0" fillId="4" borderId="0" xfId="0" applyNumberFormat="1" applyFont="1" applyFill="1" applyAlignment="1">
      <alignment/>
    </xf>
    <xf numFmtId="164" fontId="3" fillId="7" borderId="34" xfId="0" applyNumberFormat="1" applyFont="1" applyFill="1" applyBorder="1" applyAlignment="1" applyProtection="1">
      <alignment horizontal="center" vertical="center"/>
      <protection hidden="1"/>
    </xf>
    <xf numFmtId="164" fontId="3" fillId="7" borderId="35" xfId="0" applyNumberFormat="1" applyFont="1" applyFill="1" applyBorder="1" applyAlignment="1" applyProtection="1">
      <alignment horizontal="center" vertical="center"/>
      <protection hidden="1"/>
    </xf>
    <xf numFmtId="164" fontId="3" fillId="7" borderId="36" xfId="0" applyNumberFormat="1" applyFont="1" applyFill="1" applyBorder="1" applyAlignment="1" applyProtection="1">
      <alignment horizontal="center" vertical="center"/>
      <protection hidden="1"/>
    </xf>
    <xf numFmtId="164" fontId="3" fillId="8" borderId="34" xfId="0" applyNumberFormat="1" applyFont="1" applyFill="1" applyBorder="1" applyAlignment="1" applyProtection="1">
      <alignment horizontal="center" vertical="center"/>
      <protection hidden="1"/>
    </xf>
    <xf numFmtId="164" fontId="3" fillId="8" borderId="35" xfId="0" applyNumberFormat="1" applyFont="1" applyFill="1" applyBorder="1" applyAlignment="1" applyProtection="1">
      <alignment horizontal="center" vertical="center"/>
      <protection hidden="1"/>
    </xf>
    <xf numFmtId="164" fontId="3" fillId="8" borderId="36" xfId="0" applyNumberFormat="1" applyFont="1" applyFill="1" applyBorder="1" applyAlignment="1" applyProtection="1">
      <alignment horizontal="center" vertical="center"/>
      <protection hidden="1"/>
    </xf>
    <xf numFmtId="164" fontId="3" fillId="5" borderId="34" xfId="0" applyNumberFormat="1" applyFont="1" applyFill="1" applyBorder="1" applyAlignment="1" applyProtection="1">
      <alignment horizontal="center" vertical="center"/>
      <protection hidden="1"/>
    </xf>
    <xf numFmtId="164" fontId="3" fillId="5" borderId="35" xfId="0" applyNumberFormat="1" applyFont="1" applyFill="1" applyBorder="1" applyAlignment="1" applyProtection="1">
      <alignment horizontal="center" vertical="center"/>
      <protection hidden="1"/>
    </xf>
    <xf numFmtId="164" fontId="3" fillId="5" borderId="36" xfId="0" applyNumberFormat="1" applyFont="1" applyFill="1" applyBorder="1" applyAlignment="1" applyProtection="1">
      <alignment horizontal="center" vertical="center"/>
      <protection hidden="1"/>
    </xf>
    <xf numFmtId="164" fontId="3" fillId="9" borderId="34" xfId="0" applyNumberFormat="1" applyFont="1" applyFill="1" applyBorder="1" applyAlignment="1" applyProtection="1">
      <alignment horizontal="center" vertical="center"/>
      <protection hidden="1"/>
    </xf>
    <xf numFmtId="164" fontId="3" fillId="9" borderId="35" xfId="0" applyNumberFormat="1" applyFont="1" applyFill="1" applyBorder="1" applyAlignment="1" applyProtection="1">
      <alignment horizontal="center" vertical="center"/>
      <protection hidden="1"/>
    </xf>
    <xf numFmtId="164" fontId="3" fillId="9" borderId="36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top"/>
      <protection locked="0"/>
    </xf>
    <xf numFmtId="14" fontId="21" fillId="4" borderId="0" xfId="0" applyNumberFormat="1" applyFont="1" applyFill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ill>
        <patternFill>
          <bgColor rgb="FF00FFFF"/>
        </patternFill>
      </fill>
      <border/>
    </dxf>
    <dxf>
      <font>
        <b/>
        <i val="0"/>
        <strike val="0"/>
      </font>
      <fill>
        <patternFill>
          <bgColor rgb="FF00FFFF"/>
        </patternFill>
      </fill>
      <border>
        <top style="thin">
          <color rgb="FF000000"/>
        </top>
      </border>
    </dxf>
    <dxf>
      <font>
        <b/>
        <i val="0"/>
        <strike val="0"/>
      </font>
      <border>
        <top style="thin">
          <color rgb="FF000000"/>
        </top>
      </border>
    </dxf>
    <dxf>
      <font>
        <b/>
        <i val="0"/>
        <strike/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strike val="0"/>
      </font>
      <fill>
        <patternFill>
          <bgColor rgb="FFFFCC99"/>
        </patternFill>
      </fill>
      <border/>
    </dxf>
    <dxf>
      <font>
        <b/>
        <i val="0"/>
        <strike val="0"/>
        <color auto="1"/>
      </font>
      <fill>
        <patternFill>
          <bgColor rgb="FFFF6600"/>
        </patternFill>
      </fill>
      <border>
        <left style="thin">
          <color rgb="FF000000"/>
        </left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38100</xdr:rowOff>
    </xdr:from>
    <xdr:to>
      <xdr:col>14</xdr:col>
      <xdr:colOff>542925</xdr:colOff>
      <xdr:row>0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4695825" y="38100"/>
          <a:ext cx="1104900" cy="4476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15</xdr:col>
      <xdr:colOff>85725</xdr:colOff>
      <xdr:row>0</xdr:row>
      <xdr:rowOff>133350</xdr:rowOff>
    </xdr:from>
    <xdr:to>
      <xdr:col>17</xdr:col>
      <xdr:colOff>228600</xdr:colOff>
      <xdr:row>0</xdr:row>
      <xdr:rowOff>400050</xdr:rowOff>
    </xdr:to>
    <xdr:sp>
      <xdr:nvSpPr>
        <xdr:cNvPr id="2" name="AutoShape 18"/>
        <xdr:cNvSpPr>
          <a:spLocks/>
        </xdr:cNvSpPr>
      </xdr:nvSpPr>
      <xdr:spPr>
        <a:xfrm>
          <a:off x="5905500" y="133350"/>
          <a:ext cx="542925" cy="266700"/>
        </a:xfrm>
        <a:prstGeom prst="leftArrow">
          <a:avLst/>
        </a:prstGeom>
        <a:solidFill>
          <a:srgbClr val="FFCC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27</xdr:col>
      <xdr:colOff>85725</xdr:colOff>
      <xdr:row>0</xdr:row>
      <xdr:rowOff>485775</xdr:rowOff>
    </xdr:from>
    <xdr:to>
      <xdr:col>27</xdr:col>
      <xdr:colOff>628650</xdr:colOff>
      <xdr:row>1</xdr:row>
      <xdr:rowOff>219075</xdr:rowOff>
    </xdr:to>
    <xdr:sp>
      <xdr:nvSpPr>
        <xdr:cNvPr id="3" name="AutoShape 31"/>
        <xdr:cNvSpPr>
          <a:spLocks noChangeAspect="1"/>
        </xdr:cNvSpPr>
      </xdr:nvSpPr>
      <xdr:spPr>
        <a:xfrm>
          <a:off x="10801350" y="485775"/>
          <a:ext cx="542925" cy="266700"/>
        </a:xfrm>
        <a:prstGeom prst="leftArrow">
          <a:avLst/>
        </a:prstGeom>
        <a:solidFill>
          <a:srgbClr val="FFCC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590550</xdr:colOff>
      <xdr:row>4</xdr:row>
      <xdr:rowOff>219075</xdr:rowOff>
    </xdr:from>
    <xdr:to>
      <xdr:col>25</xdr:col>
      <xdr:colOff>695325</xdr:colOff>
      <xdr:row>10</xdr:row>
      <xdr:rowOff>219075</xdr:rowOff>
    </xdr:to>
    <xdr:sp>
      <xdr:nvSpPr>
        <xdr:cNvPr id="4" name="AutoShape 50"/>
        <xdr:cNvSpPr>
          <a:spLocks/>
        </xdr:cNvSpPr>
      </xdr:nvSpPr>
      <xdr:spPr>
        <a:xfrm>
          <a:off x="9858375" y="1438275"/>
          <a:ext cx="104775" cy="1371600"/>
        </a:xfrm>
        <a:prstGeom prst="lef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314325</xdr:colOff>
      <xdr:row>7</xdr:row>
      <xdr:rowOff>76200</xdr:rowOff>
    </xdr:from>
    <xdr:ext cx="266700" cy="276225"/>
    <xdr:sp>
      <xdr:nvSpPr>
        <xdr:cNvPr id="5" name="TextBox 51"/>
        <xdr:cNvSpPr txBox="1">
          <a:spLocks noChangeArrowheads="1"/>
        </xdr:cNvSpPr>
      </xdr:nvSpPr>
      <xdr:spPr>
        <a:xfrm>
          <a:off x="9582150" y="198120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24</xdr:col>
      <xdr:colOff>66675</xdr:colOff>
      <xdr:row>8</xdr:row>
      <xdr:rowOff>19050</xdr:rowOff>
    </xdr:from>
    <xdr:to>
      <xdr:col>25</xdr:col>
      <xdr:colOff>323850</xdr:colOff>
      <xdr:row>9</xdr:row>
      <xdr:rowOff>19050</xdr:rowOff>
    </xdr:to>
    <xdr:sp>
      <xdr:nvSpPr>
        <xdr:cNvPr id="6" name="Line 52"/>
        <xdr:cNvSpPr>
          <a:spLocks/>
        </xdr:cNvSpPr>
      </xdr:nvSpPr>
      <xdr:spPr>
        <a:xfrm flipV="1">
          <a:off x="9210675" y="2152650"/>
          <a:ext cx="381000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0</xdr:row>
      <xdr:rowOff>19050</xdr:rowOff>
    </xdr:from>
    <xdr:to>
      <xdr:col>23</xdr:col>
      <xdr:colOff>257175</xdr:colOff>
      <xdr:row>0</xdr:row>
      <xdr:rowOff>342900</xdr:rowOff>
    </xdr:to>
    <xdr:sp>
      <xdr:nvSpPr>
        <xdr:cNvPr id="7" name="Rectangle 55"/>
        <xdr:cNvSpPr>
          <a:spLocks/>
        </xdr:cNvSpPr>
      </xdr:nvSpPr>
      <xdr:spPr>
        <a:xfrm>
          <a:off x="7486650" y="19050"/>
          <a:ext cx="1638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nelle-online.info/Feiertage-Deutschland.html" TargetMode="External" /><Relationship Id="rId2" Type="http://schemas.openxmlformats.org/officeDocument/2006/relationships/hyperlink" Target="http://eclipse.gsfc.nasa.gov/phase/phasecat.html" TargetMode="External" /><Relationship Id="rId3" Type="http://schemas.openxmlformats.org/officeDocument/2006/relationships/hyperlink" Target="http://www.schulferien.org/kalender/2014/kalender_2014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76"/>
  <sheetViews>
    <sheetView showGridLines="0" tabSelected="1" zoomScaleSheetLayoutView="100" workbookViewId="0" topLeftCell="A31">
      <selection activeCell="C40" sqref="C40"/>
    </sheetView>
  </sheetViews>
  <sheetFormatPr defaultColWidth="11.421875" defaultRowHeight="12.75"/>
  <cols>
    <col min="1" max="1" width="1.8515625" style="23" customWidth="1"/>
    <col min="2" max="3" width="8.421875" style="0" customWidth="1"/>
    <col min="4" max="4" width="4.140625" style="0" customWidth="1"/>
    <col min="5" max="5" width="1.8515625" style="23" customWidth="1"/>
    <col min="6" max="7" width="8.421875" style="0" customWidth="1"/>
    <col min="8" max="8" width="4.140625" style="0" customWidth="1"/>
    <col min="9" max="9" width="1.8515625" style="23" customWidth="1"/>
    <col min="10" max="11" width="8.421875" style="0" customWidth="1"/>
    <col min="12" max="12" width="4.140625" style="0" customWidth="1"/>
    <col min="13" max="13" width="1.8515625" style="23" customWidth="1"/>
    <col min="14" max="15" width="8.421875" style="0" customWidth="1"/>
    <col min="16" max="16" width="4.140625" style="0" customWidth="1"/>
    <col min="17" max="17" width="1.8515625" style="23" customWidth="1"/>
    <col min="18" max="19" width="8.421875" style="0" customWidth="1"/>
    <col min="20" max="20" width="4.140625" style="0" customWidth="1"/>
    <col min="21" max="21" width="1.8515625" style="23" customWidth="1"/>
    <col min="22" max="23" width="8.421875" style="0" customWidth="1"/>
    <col min="24" max="24" width="4.140625" style="0" customWidth="1"/>
    <col min="25" max="25" width="1.8515625" style="23" customWidth="1"/>
    <col min="26" max="26" width="11.28125" style="0" customWidth="1"/>
    <col min="27" max="27" width="10.421875" style="0" customWidth="1"/>
    <col min="28" max="28" width="18.57421875" style="0" customWidth="1"/>
    <col min="30" max="30" width="19.8515625" style="0" bestFit="1" customWidth="1"/>
    <col min="31" max="32" width="7.7109375" style="0" bestFit="1" customWidth="1"/>
    <col min="33" max="33" width="9.57421875" style="0" bestFit="1" customWidth="1"/>
    <col min="34" max="34" width="26.57421875" style="0" bestFit="1" customWidth="1"/>
    <col min="38" max="38" width="13.57421875" style="0" hidden="1" customWidth="1"/>
    <col min="39" max="39" width="0" style="0" hidden="1" customWidth="1"/>
  </cols>
  <sheetData>
    <row r="1" spans="1:37" ht="42" thickBot="1">
      <c r="A1" s="4"/>
      <c r="B1" s="1"/>
      <c r="D1" s="72" t="s">
        <v>59</v>
      </c>
      <c r="E1" s="3"/>
      <c r="F1" s="1"/>
      <c r="G1" s="2"/>
      <c r="H1" s="3"/>
      <c r="J1" s="4"/>
      <c r="K1" s="5"/>
      <c r="L1" s="7" t="s">
        <v>32</v>
      </c>
      <c r="N1" s="120">
        <v>2014</v>
      </c>
      <c r="O1" s="120"/>
      <c r="P1" s="6"/>
      <c r="Q1" s="6"/>
      <c r="R1" s="6"/>
      <c r="S1" s="2"/>
      <c r="T1" s="6"/>
      <c r="U1" s="6"/>
      <c r="V1" s="6"/>
      <c r="W1" s="2"/>
      <c r="X1" s="44" t="s">
        <v>28</v>
      </c>
      <c r="Y1" s="31"/>
      <c r="Z1" s="121">
        <f ca="1">TODAY()</f>
        <v>41811</v>
      </c>
      <c r="AA1" s="121"/>
      <c r="AB1" s="121"/>
      <c r="AC1" s="54"/>
      <c r="AD1" s="31"/>
      <c r="AE1" s="31"/>
      <c r="AF1" s="31"/>
      <c r="AG1" s="31"/>
      <c r="AH1" s="31"/>
      <c r="AI1" s="31"/>
      <c r="AJ1" s="31"/>
      <c r="AK1" s="31"/>
    </row>
    <row r="2" spans="1:39" ht="18" thickBot="1">
      <c r="A2" s="56"/>
      <c r="B2" s="108" t="s">
        <v>0</v>
      </c>
      <c r="C2" s="109"/>
      <c r="D2" s="110"/>
      <c r="E2" s="8"/>
      <c r="F2" s="108" t="s">
        <v>1</v>
      </c>
      <c r="G2" s="109"/>
      <c r="H2" s="110"/>
      <c r="I2" s="8"/>
      <c r="J2" s="111" t="s">
        <v>2</v>
      </c>
      <c r="K2" s="112"/>
      <c r="L2" s="113"/>
      <c r="M2" s="9"/>
      <c r="N2" s="111" t="s">
        <v>3</v>
      </c>
      <c r="O2" s="112"/>
      <c r="P2" s="113"/>
      <c r="Q2" s="8"/>
      <c r="R2" s="111" t="s">
        <v>4</v>
      </c>
      <c r="S2" s="112"/>
      <c r="T2" s="113"/>
      <c r="U2" s="8"/>
      <c r="V2" s="114" t="s">
        <v>5</v>
      </c>
      <c r="W2" s="122"/>
      <c r="X2" s="123"/>
      <c r="Y2" s="58"/>
      <c r="Z2" s="28" t="s">
        <v>27</v>
      </c>
      <c r="AA2" s="49">
        <v>41655.24444444444</v>
      </c>
      <c r="AB2" s="95"/>
      <c r="AC2" s="96" t="s">
        <v>36</v>
      </c>
      <c r="AD2" s="96" t="s">
        <v>58</v>
      </c>
      <c r="AE2" s="97" t="s">
        <v>38</v>
      </c>
      <c r="AF2" s="98">
        <v>29.530588</v>
      </c>
      <c r="AG2" s="103">
        <v>29.523</v>
      </c>
      <c r="AH2" s="31" t="s">
        <v>66</v>
      </c>
      <c r="AI2" s="31"/>
      <c r="AJ2" s="31"/>
      <c r="AK2" s="31"/>
      <c r="AL2" s="50">
        <f>DATEVALUE("01.01."&amp;N1)</f>
        <v>41640</v>
      </c>
      <c r="AM2" s="23"/>
    </row>
    <row r="3" spans="1:39" ht="18" customHeight="1">
      <c r="A3" s="56"/>
      <c r="B3" s="78">
        <f>IF(X1="StopWatch.de",DATEVALUE(DAY(1)&amp;"."&amp;MONTH(1)&amp;"."&amp;$N$1),"")</f>
        <v>41640</v>
      </c>
      <c r="C3" s="10" t="s">
        <v>6</v>
      </c>
      <c r="D3" s="19">
        <f>TRUNC((B3-WEEKDAY(B3,2)-DATE(YEAR(B3+4-WEEKDAY(B3,2)),1,-10))/7)</f>
        <v>1</v>
      </c>
      <c r="E3" s="25"/>
      <c r="F3" s="24">
        <f>IF(X1="StopWatch.de",DATEVALUE(DAY(1)&amp;"."&amp;MONTH(45)&amp;"."&amp;$N$1),"")</f>
        <v>41671</v>
      </c>
      <c r="G3" s="29"/>
      <c r="H3" s="19">
        <f>TRUNC((F3-WEEKDAY(F3,2)-DATE(YEAR(F3+4-WEEKDAY(F3,2)),1,-10))/7)</f>
        <v>5</v>
      </c>
      <c r="I3" s="25"/>
      <c r="J3" s="24">
        <f>IF(X1="StopWatch.de",DATEVALUE("01.03."&amp;$N$1),"")</f>
        <v>41699</v>
      </c>
      <c r="K3" s="29"/>
      <c r="L3" s="19">
        <f>TRUNC((J3-WEEKDAY(J3,2)-DATE(YEAR(J3+4-WEEKDAY(J3,2)),1,-10))/7)</f>
        <v>9</v>
      </c>
      <c r="M3" s="26"/>
      <c r="N3" s="24">
        <f>IF(X1="StopWatch.de",DATEVALUE("01.04."&amp;$N$1),"")</f>
        <v>41730</v>
      </c>
      <c r="O3" s="29"/>
      <c r="P3" s="19">
        <f>TRUNC((N3-WEEKDAY(N3,2)-DATE(YEAR(N3+4-WEEKDAY(N3,2)),1,-10))/7)</f>
        <v>14</v>
      </c>
      <c r="Q3" s="25"/>
      <c r="R3" s="21">
        <f>IF(X1="StopWatch.de",DATEVALUE("01.05."&amp;$N$1),"")</f>
        <v>41760</v>
      </c>
      <c r="S3" s="66" t="s">
        <v>7</v>
      </c>
      <c r="T3" s="19">
        <f>TRUNC((R3-WEEKDAY(R3,2)-DATE(YEAR(R3+4-WEEKDAY(R3,2)),1,-10))/7)</f>
        <v>18</v>
      </c>
      <c r="U3" s="25"/>
      <c r="V3" s="24">
        <f>IF(X1="StopWatch.de",DATEVALUE("01.06."&amp;$N$1),"")</f>
        <v>41791</v>
      </c>
      <c r="W3" s="29"/>
      <c r="X3" s="36">
        <f>TRUNC((V3-WEEKDAY(V3,2)-DATE(YEAR(V3+4-WEEKDAY(V3,2)),1,-10))/7)</f>
        <v>22</v>
      </c>
      <c r="Y3" s="59"/>
      <c r="Z3" s="75" t="s">
        <v>48</v>
      </c>
      <c r="AA3" s="31"/>
      <c r="AB3" s="31"/>
      <c r="AC3" s="31"/>
      <c r="AD3" s="102">
        <v>41655.24444444444</v>
      </c>
      <c r="AE3" s="80">
        <v>16</v>
      </c>
      <c r="AF3" s="99" t="s">
        <v>60</v>
      </c>
      <c r="AG3" s="107">
        <v>29.530588</v>
      </c>
      <c r="AH3" s="31" t="s">
        <v>63</v>
      </c>
      <c r="AI3" s="31"/>
      <c r="AJ3" s="31"/>
      <c r="AK3" s="31"/>
      <c r="AL3" s="51">
        <f>IF(AND(MONTH(AA$2)=1,YEAR(AA2)=YEAR(AL2),X1="StopWatch.de"),AA2+AF2,"")</f>
        <v>41684.77503244444</v>
      </c>
      <c r="AM3" s="23"/>
    </row>
    <row r="4" spans="1:39" ht="18" customHeight="1">
      <c r="A4" s="56"/>
      <c r="B4" s="13">
        <f aca="true" t="shared" si="0" ref="B4:B33">B3+1</f>
        <v>41641</v>
      </c>
      <c r="C4" s="77" t="s">
        <v>8</v>
      </c>
      <c r="D4" s="22">
        <f>IF(WEEKDAY(B4,1)=2,TRUNC((B4-WEEKDAY(B4,2)-DATE(YEAR(B4+4-WEEKDAY(B4,2)),1,-10))/7),"")</f>
      </c>
      <c r="E4" s="25"/>
      <c r="F4" s="13">
        <f aca="true" t="shared" si="1" ref="F4:F30">F3+1</f>
        <v>41672</v>
      </c>
      <c r="G4" s="17"/>
      <c r="H4" s="22">
        <f aca="true" t="shared" si="2" ref="H4:H30">IF(WEEKDAY(F4,1)=2,TRUNC((F4-WEEKDAY(F4,2)-DATE(YEAR(F4+4-WEEKDAY(F4,2)),1,-10))/7),"")</f>
      </c>
      <c r="I4" s="25"/>
      <c r="J4" s="13">
        <f aca="true" t="shared" si="3" ref="J4:J33">J3+1</f>
        <v>41700</v>
      </c>
      <c r="K4" s="17" t="s">
        <v>9</v>
      </c>
      <c r="L4" s="22">
        <f aca="true" t="shared" si="4" ref="L4:L33">IF(WEEKDAY(J4,1)=2,TRUNC((J4-WEEKDAY(J4,2)-DATE(YEAR(J4+4-WEEKDAY(J4,2)),1,-10))/7),"")</f>
      </c>
      <c r="M4" s="26"/>
      <c r="N4" s="13">
        <f aca="true" t="shared" si="5" ref="N4:N32">N3+1</f>
        <v>41731</v>
      </c>
      <c r="O4" s="17" t="s">
        <v>9</v>
      </c>
      <c r="P4" s="22">
        <f aca="true" t="shared" si="6" ref="P4:P32">IF(WEEKDAY(N4,1)=2,TRUNC((N4-WEEKDAY(N4,2)-DATE(YEAR(N4+4-WEEKDAY(N4,2)),1,-10))/7),"")</f>
      </c>
      <c r="Q4" s="25"/>
      <c r="R4" s="13">
        <f aca="true" t="shared" si="7" ref="R4:R33">R3+1</f>
        <v>41761</v>
      </c>
      <c r="S4" s="17" t="s">
        <v>9</v>
      </c>
      <c r="T4" s="22">
        <f aca="true" t="shared" si="8" ref="T4:T33">IF(WEEKDAY(R4,1)=2,TRUNC((R4-WEEKDAY(R4,2)-DATE(YEAR(R4+4-WEEKDAY(R4,2)),1,-10))/7),"")</f>
      </c>
      <c r="U4" s="25"/>
      <c r="V4" s="13">
        <f aca="true" t="shared" si="9" ref="V4:V32">V3+1</f>
        <v>41792</v>
      </c>
      <c r="W4" s="17" t="s">
        <v>9</v>
      </c>
      <c r="X4" s="37">
        <f aca="true" t="shared" si="10" ref="X4:X32">IF(WEEKDAY(V4,1)=2,TRUNC((V4-WEEKDAY(V4,2)-DATE(YEAR(V4+4-WEEKDAY(V4,2)),1,-10))/7),"")</f>
        <v>23</v>
      </c>
      <c r="Y4" s="59"/>
      <c r="Z4" s="31" t="s">
        <v>30</v>
      </c>
      <c r="AA4" s="31"/>
      <c r="AB4" s="31"/>
      <c r="AC4" s="31"/>
      <c r="AD4" s="101">
        <f>AD3+AF$2</f>
        <v>41684.77503244444</v>
      </c>
      <c r="AE4" s="80">
        <v>14</v>
      </c>
      <c r="AF4" s="99" t="s">
        <v>64</v>
      </c>
      <c r="AG4" s="31">
        <v>27.56</v>
      </c>
      <c r="AH4" s="31" t="s">
        <v>61</v>
      </c>
      <c r="AI4" s="31"/>
      <c r="AJ4" s="31"/>
      <c r="AK4" s="31"/>
      <c r="AL4" s="51">
        <f>IF(AL3="","",AL3+AF$2)</f>
        <v>41714.305620444444</v>
      </c>
      <c r="AM4" s="52" t="str">
        <f>IF(AL4&lt;DATEVALUE("22.03."&amp;$N$1),"in April","in März")</f>
        <v>in April</v>
      </c>
    </row>
    <row r="5" spans="1:39" ht="18" customHeight="1">
      <c r="A5" s="56"/>
      <c r="B5" s="13">
        <f t="shared" si="0"/>
        <v>41642</v>
      </c>
      <c r="C5" s="77" t="s">
        <v>8</v>
      </c>
      <c r="D5" s="22">
        <f aca="true" t="shared" si="11" ref="D5:D17">IF(WEEKDAY(B5,1)=2,TRUNC((B5-WEEKDAY(B5,2)-DATE(YEAR(B5+4-WEEKDAY(B5,2)),1,-10))/7),"")</f>
      </c>
      <c r="E5" s="25"/>
      <c r="F5" s="13">
        <f t="shared" si="1"/>
        <v>41673</v>
      </c>
      <c r="G5" s="17"/>
      <c r="H5" s="22">
        <f t="shared" si="2"/>
        <v>6</v>
      </c>
      <c r="I5" s="25"/>
      <c r="J5" s="13">
        <f t="shared" si="3"/>
        <v>41701</v>
      </c>
      <c r="K5" s="61" t="s">
        <v>11</v>
      </c>
      <c r="L5" s="22">
        <f t="shared" si="4"/>
        <v>10</v>
      </c>
      <c r="M5" s="26"/>
      <c r="N5" s="13">
        <f t="shared" si="5"/>
        <v>41732</v>
      </c>
      <c r="O5" s="17"/>
      <c r="P5" s="22">
        <f t="shared" si="6"/>
      </c>
      <c r="Q5" s="25"/>
      <c r="R5" s="13">
        <f t="shared" si="7"/>
        <v>41762</v>
      </c>
      <c r="S5" s="17"/>
      <c r="T5" s="22">
        <f t="shared" si="8"/>
      </c>
      <c r="U5" s="25"/>
      <c r="V5" s="13">
        <f t="shared" si="9"/>
        <v>41793</v>
      </c>
      <c r="W5" s="17"/>
      <c r="X5" s="37">
        <f t="shared" si="10"/>
      </c>
      <c r="Y5" s="59"/>
      <c r="Z5" s="31" t="s">
        <v>57</v>
      </c>
      <c r="AA5" s="31"/>
      <c r="AB5" s="32"/>
      <c r="AC5" s="33"/>
      <c r="AD5" s="101">
        <f aca="true" t="shared" si="12" ref="AD5:AD64">AD4+AF$2</f>
        <v>41714.305620444444</v>
      </c>
      <c r="AE5" s="80">
        <v>16</v>
      </c>
      <c r="AF5" s="99" t="s">
        <v>64</v>
      </c>
      <c r="AG5" s="100">
        <v>27.32</v>
      </c>
      <c r="AH5" s="31" t="s">
        <v>62</v>
      </c>
      <c r="AI5" s="31"/>
      <c r="AJ5" s="31"/>
      <c r="AK5" s="31"/>
      <c r="AL5" s="51">
        <f aca="true" t="shared" si="13" ref="AL5:AL14">AL4+AF$2</f>
        <v>41743.836208444445</v>
      </c>
      <c r="AM5" s="71">
        <f>AM7-48</f>
        <v>41701.836208444445</v>
      </c>
    </row>
    <row r="6" spans="1:39" ht="18" customHeight="1">
      <c r="A6" s="56"/>
      <c r="B6" s="13">
        <f t="shared" si="0"/>
        <v>41643</v>
      </c>
      <c r="C6" s="17" t="s">
        <v>8</v>
      </c>
      <c r="D6" s="22">
        <f t="shared" si="11"/>
      </c>
      <c r="E6" s="25"/>
      <c r="F6" s="13">
        <f t="shared" si="1"/>
        <v>41674</v>
      </c>
      <c r="G6" s="17"/>
      <c r="H6" s="22">
        <f t="shared" si="2"/>
      </c>
      <c r="I6" s="25"/>
      <c r="J6" s="13">
        <f t="shared" si="3"/>
        <v>41702</v>
      </c>
      <c r="K6" s="17" t="s">
        <v>9</v>
      </c>
      <c r="L6" s="22">
        <f t="shared" si="4"/>
      </c>
      <c r="M6" s="26"/>
      <c r="N6" s="13">
        <f t="shared" si="5"/>
        <v>41733</v>
      </c>
      <c r="O6" s="17" t="s">
        <v>9</v>
      </c>
      <c r="P6" s="22">
        <f t="shared" si="6"/>
      </c>
      <c r="Q6" s="25"/>
      <c r="R6" s="13">
        <f t="shared" si="7"/>
        <v>41763</v>
      </c>
      <c r="S6" s="17" t="s">
        <v>9</v>
      </c>
      <c r="T6" s="22">
        <f t="shared" si="8"/>
      </c>
      <c r="U6" s="25"/>
      <c r="V6" s="13">
        <f t="shared" si="9"/>
        <v>41794</v>
      </c>
      <c r="W6" s="17" t="s">
        <v>9</v>
      </c>
      <c r="X6" s="37">
        <f t="shared" si="10"/>
      </c>
      <c r="Y6" s="59"/>
      <c r="Z6" s="31"/>
      <c r="AA6" s="71">
        <f>AA8-48</f>
        <v>41701</v>
      </c>
      <c r="AB6" s="87" t="s">
        <v>47</v>
      </c>
      <c r="AC6" s="31"/>
      <c r="AD6" s="101">
        <f t="shared" si="12"/>
        <v>41743.836208444445</v>
      </c>
      <c r="AE6" s="80">
        <v>15</v>
      </c>
      <c r="AF6" s="48"/>
      <c r="AG6" s="31"/>
      <c r="AH6" s="31" t="s">
        <v>65</v>
      </c>
      <c r="AI6" s="31"/>
      <c r="AJ6" s="31"/>
      <c r="AK6" s="31"/>
      <c r="AL6" s="51">
        <f t="shared" si="13"/>
        <v>41773.36679644445</v>
      </c>
      <c r="AM6" s="55">
        <f>AM7-2</f>
        <v>41747.836208444445</v>
      </c>
    </row>
    <row r="7" spans="1:39" ht="18" customHeight="1">
      <c r="A7" s="56"/>
      <c r="B7" s="13">
        <f t="shared" si="0"/>
        <v>41644</v>
      </c>
      <c r="C7" s="17" t="s">
        <v>8</v>
      </c>
      <c r="D7" s="22">
        <f t="shared" si="11"/>
      </c>
      <c r="E7" s="25"/>
      <c r="F7" s="13">
        <f t="shared" si="1"/>
        <v>41675</v>
      </c>
      <c r="G7" s="17"/>
      <c r="H7" s="22">
        <f t="shared" si="2"/>
      </c>
      <c r="I7" s="25"/>
      <c r="J7" s="13">
        <f t="shared" si="3"/>
        <v>41703</v>
      </c>
      <c r="K7" s="17" t="s">
        <v>9</v>
      </c>
      <c r="L7" s="22">
        <f t="shared" si="4"/>
      </c>
      <c r="M7" s="26"/>
      <c r="N7" s="13">
        <f t="shared" si="5"/>
        <v>41734</v>
      </c>
      <c r="O7" s="17" t="s">
        <v>9</v>
      </c>
      <c r="P7" s="22">
        <f t="shared" si="6"/>
      </c>
      <c r="Q7" s="25"/>
      <c r="R7" s="13">
        <f t="shared" si="7"/>
        <v>41764</v>
      </c>
      <c r="S7" s="17" t="s">
        <v>9</v>
      </c>
      <c r="T7" s="22">
        <f t="shared" si="8"/>
        <v>19</v>
      </c>
      <c r="U7" s="25"/>
      <c r="V7" s="13">
        <f t="shared" si="9"/>
        <v>41795</v>
      </c>
      <c r="W7" s="17" t="s">
        <v>9</v>
      </c>
      <c r="X7" s="37">
        <f t="shared" si="10"/>
      </c>
      <c r="Y7" s="59"/>
      <c r="Z7" s="31"/>
      <c r="AA7" s="55">
        <f>AA8-2</f>
        <v>41747</v>
      </c>
      <c r="AB7" s="88" t="s">
        <v>40</v>
      </c>
      <c r="AC7" s="31"/>
      <c r="AD7" s="101">
        <f t="shared" si="12"/>
        <v>41773.36679644445</v>
      </c>
      <c r="AE7" s="80">
        <v>14</v>
      </c>
      <c r="AF7" s="31"/>
      <c r="AG7" s="31"/>
      <c r="AH7" s="31"/>
      <c r="AI7" s="31"/>
      <c r="AJ7" s="31"/>
      <c r="AK7" s="31"/>
      <c r="AL7" s="51">
        <f t="shared" si="13"/>
        <v>41802.89738444445</v>
      </c>
      <c r="AM7" s="86">
        <f>IF(AL3="","",IF(AM4="in April",IF(WEEKDAY(AL5)=1,AL5,8-WEEKDAY(AL5)+AL5),IF(WEEKDAY(AL4)=1,AL4,8-WEEKDAY(AL4)+AL4)))</f>
        <v>41749.836208444445</v>
      </c>
    </row>
    <row r="8" spans="1:39" ht="18" customHeight="1">
      <c r="A8" s="56"/>
      <c r="B8" s="13">
        <f t="shared" si="0"/>
        <v>41645</v>
      </c>
      <c r="C8" s="17"/>
      <c r="D8" s="22">
        <f t="shared" si="11"/>
        <v>2</v>
      </c>
      <c r="E8" s="25"/>
      <c r="F8" s="13">
        <f t="shared" si="1"/>
        <v>41676</v>
      </c>
      <c r="G8" s="20"/>
      <c r="H8" s="22">
        <f t="shared" si="2"/>
      </c>
      <c r="I8" s="25"/>
      <c r="J8" s="13">
        <f t="shared" si="3"/>
        <v>41704</v>
      </c>
      <c r="K8" s="30"/>
      <c r="L8" s="22">
        <f t="shared" si="4"/>
      </c>
      <c r="M8" s="26"/>
      <c r="N8" s="13">
        <f t="shared" si="5"/>
        <v>41735</v>
      </c>
      <c r="O8" s="30"/>
      <c r="P8" s="22">
        <f t="shared" si="6"/>
      </c>
      <c r="Q8" s="25"/>
      <c r="R8" s="13">
        <f t="shared" si="7"/>
        <v>41765</v>
      </c>
      <c r="S8" s="30"/>
      <c r="T8" s="22">
        <f t="shared" si="8"/>
      </c>
      <c r="U8" s="25"/>
      <c r="V8" s="13">
        <f t="shared" si="9"/>
        <v>41796</v>
      </c>
      <c r="W8" s="30"/>
      <c r="X8" s="37">
        <f t="shared" si="10"/>
      </c>
      <c r="Y8" s="59"/>
      <c r="Z8" s="31"/>
      <c r="AA8" s="86">
        <f>AL18</f>
        <v>41749</v>
      </c>
      <c r="AB8" s="89" t="s">
        <v>41</v>
      </c>
      <c r="AC8" s="31"/>
      <c r="AD8" s="101">
        <f t="shared" si="12"/>
        <v>41802.89738444445</v>
      </c>
      <c r="AE8" s="80">
        <v>13</v>
      </c>
      <c r="AF8" s="31"/>
      <c r="AG8" s="105"/>
      <c r="AH8" s="31"/>
      <c r="AI8" s="31"/>
      <c r="AJ8" s="31"/>
      <c r="AK8" s="31"/>
      <c r="AL8" s="51">
        <f t="shared" si="13"/>
        <v>41832.42797244445</v>
      </c>
      <c r="AM8" s="55">
        <f>IF(AM7="","StopWatch.de",AM7+39)</f>
        <v>41788.836208444445</v>
      </c>
    </row>
    <row r="9" spans="1:39" ht="18" customHeight="1">
      <c r="A9" s="56"/>
      <c r="B9" s="13">
        <f t="shared" si="0"/>
        <v>41646</v>
      </c>
      <c r="C9" s="17"/>
      <c r="D9" s="22">
        <f t="shared" si="11"/>
      </c>
      <c r="E9" s="25"/>
      <c r="F9" s="13">
        <f t="shared" si="1"/>
        <v>41677</v>
      </c>
      <c r="G9" s="17"/>
      <c r="H9" s="22">
        <f t="shared" si="2"/>
      </c>
      <c r="I9" s="25"/>
      <c r="J9" s="13">
        <f t="shared" si="3"/>
        <v>41705</v>
      </c>
      <c r="K9" s="17"/>
      <c r="L9" s="22">
        <f t="shared" si="4"/>
      </c>
      <c r="M9" s="26"/>
      <c r="N9" s="13">
        <f t="shared" si="5"/>
        <v>41736</v>
      </c>
      <c r="O9" s="17"/>
      <c r="P9" s="22">
        <f t="shared" si="6"/>
        <v>15</v>
      </c>
      <c r="Q9" s="25"/>
      <c r="R9" s="13">
        <f t="shared" si="7"/>
        <v>41766</v>
      </c>
      <c r="S9" s="17"/>
      <c r="T9" s="22">
        <f t="shared" si="8"/>
      </c>
      <c r="U9" s="25"/>
      <c r="V9" s="13">
        <f t="shared" si="9"/>
        <v>41797</v>
      </c>
      <c r="W9" s="17"/>
      <c r="X9" s="37">
        <f t="shared" si="10"/>
      </c>
      <c r="Y9" s="59"/>
      <c r="Z9" s="31"/>
      <c r="AA9" s="55">
        <f>AA8+39</f>
        <v>41788</v>
      </c>
      <c r="AB9" s="88" t="s">
        <v>42</v>
      </c>
      <c r="AC9" s="31"/>
      <c r="AD9" s="101">
        <f t="shared" si="12"/>
        <v>41832.42797244445</v>
      </c>
      <c r="AE9" s="80">
        <v>12</v>
      </c>
      <c r="AF9" s="31"/>
      <c r="AG9" s="101"/>
      <c r="AH9" s="31"/>
      <c r="AI9" s="31"/>
      <c r="AJ9" s="31"/>
      <c r="AK9" s="31"/>
      <c r="AL9" s="51">
        <f t="shared" si="13"/>
        <v>41861.95856044445</v>
      </c>
      <c r="AM9" s="55">
        <f>AM7+50</f>
        <v>41799.836208444445</v>
      </c>
    </row>
    <row r="10" spans="1:39" ht="18" customHeight="1">
      <c r="A10" s="56"/>
      <c r="B10" s="13">
        <f t="shared" si="0"/>
        <v>41647</v>
      </c>
      <c r="C10" s="17"/>
      <c r="D10" s="22">
        <f t="shared" si="11"/>
      </c>
      <c r="E10" s="25"/>
      <c r="F10" s="13">
        <f t="shared" si="1"/>
        <v>41678</v>
      </c>
      <c r="G10" s="17"/>
      <c r="H10" s="22">
        <f t="shared" si="2"/>
      </c>
      <c r="I10" s="25"/>
      <c r="J10" s="13">
        <f t="shared" si="3"/>
        <v>41706</v>
      </c>
      <c r="K10" s="17"/>
      <c r="L10" s="22">
        <f t="shared" si="4"/>
      </c>
      <c r="M10" s="26"/>
      <c r="N10" s="13">
        <f t="shared" si="5"/>
        <v>41737</v>
      </c>
      <c r="O10" s="17"/>
      <c r="P10" s="22">
        <f t="shared" si="6"/>
      </c>
      <c r="Q10" s="25"/>
      <c r="R10" s="13">
        <f t="shared" si="7"/>
        <v>41767</v>
      </c>
      <c r="T10" s="22">
        <f t="shared" si="8"/>
      </c>
      <c r="U10" s="25"/>
      <c r="V10" s="13">
        <f t="shared" si="9"/>
        <v>41798</v>
      </c>
      <c r="W10" s="17"/>
      <c r="X10" s="37">
        <f t="shared" si="10"/>
      </c>
      <c r="Y10" s="59"/>
      <c r="Z10" s="31"/>
      <c r="AA10" s="55">
        <f>AA8+50</f>
        <v>41799</v>
      </c>
      <c r="AB10" s="88" t="s">
        <v>43</v>
      </c>
      <c r="AC10" s="31"/>
      <c r="AD10" s="101">
        <f t="shared" si="12"/>
        <v>41861.95856044445</v>
      </c>
      <c r="AE10" s="80">
        <v>10</v>
      </c>
      <c r="AF10" s="31"/>
      <c r="AG10" s="101"/>
      <c r="AH10" s="31"/>
      <c r="AI10" s="31"/>
      <c r="AJ10" s="31"/>
      <c r="AK10" s="31"/>
      <c r="AL10" s="51">
        <f t="shared" si="13"/>
        <v>41891.48914844445</v>
      </c>
      <c r="AM10" s="55">
        <f>IF(OR(X1="",AM7=""),"StopWatch.de",AM7+60)</f>
        <v>41809.836208444445</v>
      </c>
    </row>
    <row r="11" spans="1:39" ht="18" customHeight="1">
      <c r="A11" s="56"/>
      <c r="B11" s="13">
        <f t="shared" si="0"/>
        <v>41648</v>
      </c>
      <c r="C11" s="17"/>
      <c r="D11" s="22">
        <f t="shared" si="11"/>
      </c>
      <c r="E11" s="25"/>
      <c r="F11" s="13">
        <f t="shared" si="1"/>
        <v>41679</v>
      </c>
      <c r="G11" s="17"/>
      <c r="H11" s="22">
        <f t="shared" si="2"/>
      </c>
      <c r="I11" s="25"/>
      <c r="J11" s="13">
        <f t="shared" si="3"/>
        <v>41707</v>
      </c>
      <c r="K11" s="17"/>
      <c r="L11" s="22">
        <f t="shared" si="4"/>
      </c>
      <c r="M11" s="26"/>
      <c r="N11" s="13">
        <f t="shared" si="5"/>
        <v>41738</v>
      </c>
      <c r="O11" s="17"/>
      <c r="P11" s="22">
        <f t="shared" si="6"/>
      </c>
      <c r="Q11" s="25"/>
      <c r="R11" s="13">
        <f t="shared" si="7"/>
        <v>41768</v>
      </c>
      <c r="S11" s="17"/>
      <c r="T11" s="22">
        <f t="shared" si="8"/>
      </c>
      <c r="U11" s="25"/>
      <c r="V11" s="13">
        <f t="shared" si="9"/>
        <v>41799</v>
      </c>
      <c r="W11" s="10" t="s">
        <v>10</v>
      </c>
      <c r="X11" s="37">
        <f t="shared" si="10"/>
        <v>24</v>
      </c>
      <c r="Y11" s="59"/>
      <c r="Z11" s="31"/>
      <c r="AA11" s="55">
        <f>AA8+60</f>
        <v>41809</v>
      </c>
      <c r="AB11" s="88" t="s">
        <v>44</v>
      </c>
      <c r="AC11" s="31"/>
      <c r="AD11" s="101">
        <f t="shared" si="12"/>
        <v>41891.48914844445</v>
      </c>
      <c r="AE11" s="80">
        <v>9</v>
      </c>
      <c r="AF11" s="31"/>
      <c r="AG11" s="105"/>
      <c r="AH11" s="31"/>
      <c r="AI11" s="31"/>
      <c r="AJ11" s="31"/>
      <c r="AK11" s="31"/>
      <c r="AL11" s="51">
        <f t="shared" si="13"/>
        <v>41921.019736444454</v>
      </c>
      <c r="AM11" s="23"/>
    </row>
    <row r="12" spans="1:39" ht="18" customHeight="1">
      <c r="A12" s="56"/>
      <c r="B12" s="14">
        <f t="shared" si="0"/>
        <v>41649</v>
      </c>
      <c r="C12" s="17"/>
      <c r="D12" s="22">
        <f t="shared" si="11"/>
      </c>
      <c r="E12" s="25"/>
      <c r="F12" s="14">
        <f t="shared" si="1"/>
        <v>41680</v>
      </c>
      <c r="G12" s="17"/>
      <c r="H12" s="22">
        <f t="shared" si="2"/>
        <v>7</v>
      </c>
      <c r="I12" s="25"/>
      <c r="J12" s="67">
        <f t="shared" si="3"/>
        <v>41708</v>
      </c>
      <c r="K12" s="17"/>
      <c r="L12" s="22">
        <f t="shared" si="4"/>
        <v>11</v>
      </c>
      <c r="M12" s="26"/>
      <c r="N12" s="14">
        <f t="shared" si="5"/>
        <v>41739</v>
      </c>
      <c r="P12" s="22">
        <f t="shared" si="6"/>
      </c>
      <c r="Q12" s="25"/>
      <c r="R12" s="14">
        <f t="shared" si="7"/>
        <v>41769</v>
      </c>
      <c r="S12" s="17"/>
      <c r="T12" s="22">
        <f t="shared" si="8"/>
      </c>
      <c r="U12" s="25"/>
      <c r="V12" s="14">
        <f t="shared" si="9"/>
        <v>41800</v>
      </c>
      <c r="W12" s="17"/>
      <c r="X12" s="37">
        <f t="shared" si="10"/>
      </c>
      <c r="Y12" s="59"/>
      <c r="Z12" s="31" t="s">
        <v>31</v>
      </c>
      <c r="AA12" s="31"/>
      <c r="AB12" s="31"/>
      <c r="AC12" s="31"/>
      <c r="AD12" s="101">
        <f t="shared" si="12"/>
        <v>41921.019736444454</v>
      </c>
      <c r="AE12" s="80">
        <v>8</v>
      </c>
      <c r="AF12" s="31"/>
      <c r="AG12" s="31"/>
      <c r="AH12" s="104"/>
      <c r="AI12" s="104"/>
      <c r="AJ12" s="104"/>
      <c r="AK12" s="31"/>
      <c r="AL12" s="51">
        <f t="shared" si="13"/>
        <v>41950.550324444455</v>
      </c>
      <c r="AM12" s="23"/>
    </row>
    <row r="13" spans="1:39" ht="18" customHeight="1">
      <c r="A13" s="56"/>
      <c r="B13" s="14">
        <f t="shared" si="0"/>
        <v>41650</v>
      </c>
      <c r="C13" s="17"/>
      <c r="D13" s="22">
        <f t="shared" si="11"/>
      </c>
      <c r="E13" s="25"/>
      <c r="F13" s="14">
        <f t="shared" si="1"/>
        <v>41681</v>
      </c>
      <c r="H13" s="22">
        <f t="shared" si="2"/>
      </c>
      <c r="I13" s="25"/>
      <c r="J13" s="14">
        <f t="shared" si="3"/>
        <v>41709</v>
      </c>
      <c r="K13" s="17"/>
      <c r="L13" s="22">
        <f t="shared" si="4"/>
      </c>
      <c r="M13" s="26"/>
      <c r="N13" s="14">
        <f t="shared" si="5"/>
        <v>41740</v>
      </c>
      <c r="O13" s="17"/>
      <c r="P13" s="22">
        <f t="shared" si="6"/>
      </c>
      <c r="Q13" s="25"/>
      <c r="R13" s="67">
        <f t="shared" si="7"/>
        <v>41770</v>
      </c>
      <c r="S13" s="61" t="s">
        <v>46</v>
      </c>
      <c r="T13" s="22">
        <f t="shared" si="8"/>
      </c>
      <c r="U13" s="25"/>
      <c r="V13" s="14">
        <f t="shared" si="9"/>
        <v>41801</v>
      </c>
      <c r="W13" s="17"/>
      <c r="X13" s="37">
        <f t="shared" si="10"/>
      </c>
      <c r="Y13" s="59"/>
      <c r="Z13" s="31"/>
      <c r="AA13" s="31"/>
      <c r="AB13" s="31"/>
      <c r="AC13" s="31"/>
      <c r="AD13" s="101">
        <f t="shared" si="12"/>
        <v>41950.550324444455</v>
      </c>
      <c r="AE13" s="80">
        <v>6</v>
      </c>
      <c r="AF13" s="31"/>
      <c r="AG13" s="31"/>
      <c r="AH13" s="104"/>
      <c r="AI13" s="104"/>
      <c r="AJ13" s="104"/>
      <c r="AK13" s="31"/>
      <c r="AL13" s="51">
        <f t="shared" si="13"/>
        <v>41980.08091244446</v>
      </c>
      <c r="AM13" s="23"/>
    </row>
    <row r="14" spans="1:39" ht="18" customHeight="1">
      <c r="A14" s="56"/>
      <c r="B14" s="14">
        <f t="shared" si="0"/>
        <v>41651</v>
      </c>
      <c r="C14" s="17"/>
      <c r="D14" s="22">
        <f t="shared" si="11"/>
      </c>
      <c r="E14" s="25"/>
      <c r="F14" s="14">
        <f t="shared" si="1"/>
        <v>41682</v>
      </c>
      <c r="G14" s="17"/>
      <c r="H14" s="22">
        <f t="shared" si="2"/>
      </c>
      <c r="I14" s="25"/>
      <c r="J14" s="14">
        <f t="shared" si="3"/>
        <v>41710</v>
      </c>
      <c r="K14" s="17"/>
      <c r="L14" s="22">
        <f t="shared" si="4"/>
      </c>
      <c r="M14" s="26"/>
      <c r="N14" s="14">
        <f t="shared" si="5"/>
        <v>41741</v>
      </c>
      <c r="O14" s="17" t="s">
        <v>8</v>
      </c>
      <c r="P14" s="22">
        <f t="shared" si="6"/>
      </c>
      <c r="Q14" s="25"/>
      <c r="R14" s="14">
        <f t="shared" si="7"/>
        <v>41771</v>
      </c>
      <c r="S14" s="17"/>
      <c r="T14" s="22">
        <f t="shared" si="8"/>
        <v>20</v>
      </c>
      <c r="U14" s="25"/>
      <c r="V14" s="14">
        <f t="shared" si="9"/>
        <v>41802</v>
      </c>
      <c r="W14" s="17"/>
      <c r="X14" s="37">
        <f t="shared" si="10"/>
      </c>
      <c r="Y14" s="59"/>
      <c r="Z14" s="47" t="s">
        <v>33</v>
      </c>
      <c r="AA14" s="31"/>
      <c r="AB14" s="31"/>
      <c r="AC14" s="31"/>
      <c r="AD14" s="101">
        <f t="shared" si="12"/>
        <v>41980.08091244446</v>
      </c>
      <c r="AE14" s="81">
        <v>6</v>
      </c>
      <c r="AF14" s="31"/>
      <c r="AG14" s="106"/>
      <c r="AH14" s="104"/>
      <c r="AI14" s="104"/>
      <c r="AJ14" s="104"/>
      <c r="AK14" s="31"/>
      <c r="AL14" s="53">
        <f t="shared" si="13"/>
        <v>42009.61150044446</v>
      </c>
      <c r="AM14" s="23"/>
    </row>
    <row r="15" spans="1:38" ht="18" customHeight="1">
      <c r="A15" s="56"/>
      <c r="B15" s="14">
        <f t="shared" si="0"/>
        <v>41652</v>
      </c>
      <c r="C15" s="17"/>
      <c r="D15" s="22">
        <f t="shared" si="11"/>
        <v>3</v>
      </c>
      <c r="E15" s="25"/>
      <c r="F15" s="14">
        <f t="shared" si="1"/>
        <v>41683</v>
      </c>
      <c r="G15" s="17"/>
      <c r="H15" s="22">
        <f t="shared" si="2"/>
      </c>
      <c r="I15" s="25"/>
      <c r="J15" s="14">
        <f t="shared" si="3"/>
        <v>41711</v>
      </c>
      <c r="K15" s="17"/>
      <c r="L15" s="22">
        <f t="shared" si="4"/>
      </c>
      <c r="M15" s="26"/>
      <c r="N15" s="14">
        <f t="shared" si="5"/>
        <v>41742</v>
      </c>
      <c r="O15" s="17" t="s">
        <v>8</v>
      </c>
      <c r="P15" s="22">
        <f t="shared" si="6"/>
      </c>
      <c r="Q15" s="25"/>
      <c r="R15" s="14">
        <f t="shared" si="7"/>
        <v>41772</v>
      </c>
      <c r="S15" s="17"/>
      <c r="T15" s="22">
        <f t="shared" si="8"/>
      </c>
      <c r="U15" s="25"/>
      <c r="V15" s="14">
        <f t="shared" si="9"/>
        <v>41803</v>
      </c>
      <c r="W15" s="17"/>
      <c r="X15" s="37">
        <f t="shared" si="10"/>
      </c>
      <c r="Y15" s="59"/>
      <c r="Z15" s="31" t="s">
        <v>52</v>
      </c>
      <c r="AA15" s="34"/>
      <c r="AB15" s="31"/>
      <c r="AC15" s="31"/>
      <c r="AD15" s="101">
        <f t="shared" si="12"/>
        <v>42009.61150044446</v>
      </c>
      <c r="AE15" s="80">
        <v>5</v>
      </c>
      <c r="AF15" s="31"/>
      <c r="AG15" s="31"/>
      <c r="AH15" s="104"/>
      <c r="AI15" s="104"/>
      <c r="AJ15" s="104"/>
      <c r="AK15" s="31"/>
      <c r="AL15" s="85" t="s">
        <v>39</v>
      </c>
    </row>
    <row r="16" spans="1:38" ht="18" customHeight="1">
      <c r="A16" s="56"/>
      <c r="B16" s="14">
        <f t="shared" si="0"/>
        <v>41653</v>
      </c>
      <c r="C16" s="17"/>
      <c r="D16" s="22">
        <f t="shared" si="11"/>
      </c>
      <c r="E16" s="25"/>
      <c r="F16" s="14">
        <f t="shared" si="1"/>
        <v>41684</v>
      </c>
      <c r="G16" s="61" t="s">
        <v>45</v>
      </c>
      <c r="H16" s="22">
        <f t="shared" si="2"/>
      </c>
      <c r="I16" s="25"/>
      <c r="J16" s="14">
        <f t="shared" si="3"/>
        <v>41712</v>
      </c>
      <c r="K16" s="17"/>
      <c r="L16" s="22">
        <f t="shared" si="4"/>
      </c>
      <c r="M16" s="26"/>
      <c r="N16" s="14">
        <f t="shared" si="5"/>
        <v>41743</v>
      </c>
      <c r="O16" s="17" t="s">
        <v>8</v>
      </c>
      <c r="P16" s="22">
        <f t="shared" si="6"/>
        <v>16</v>
      </c>
      <c r="Q16" s="25"/>
      <c r="R16" s="14">
        <f t="shared" si="7"/>
        <v>41773</v>
      </c>
      <c r="S16" s="17"/>
      <c r="T16" s="22">
        <f t="shared" si="8"/>
      </c>
      <c r="U16" s="25"/>
      <c r="V16" s="14">
        <f t="shared" si="9"/>
        <v>41804</v>
      </c>
      <c r="W16" s="17"/>
      <c r="X16" s="37">
        <f t="shared" si="10"/>
      </c>
      <c r="Y16" s="59"/>
      <c r="Z16" s="34" t="s">
        <v>56</v>
      </c>
      <c r="AA16" s="31"/>
      <c r="AB16" s="31"/>
      <c r="AC16" s="31"/>
      <c r="AD16" s="101">
        <f t="shared" si="12"/>
        <v>42039.14208844446</v>
      </c>
      <c r="AE16" s="80">
        <v>3</v>
      </c>
      <c r="AF16" s="31"/>
      <c r="AG16" s="31"/>
      <c r="AH16" s="104"/>
      <c r="AI16" s="104"/>
      <c r="AJ16" s="104"/>
      <c r="AK16" s="31"/>
      <c r="AL16" s="82">
        <f>ROUND((DAY(MINUTE($N$1/38)/2+55)&amp;".4."&amp;$N$1)/7,)*7-6</f>
        <v>41749</v>
      </c>
    </row>
    <row r="17" spans="1:38" ht="18" customHeight="1">
      <c r="A17" s="56"/>
      <c r="B17" s="14">
        <f t="shared" si="0"/>
        <v>41654</v>
      </c>
      <c r="C17" s="17"/>
      <c r="D17" s="22">
        <f t="shared" si="11"/>
      </c>
      <c r="E17" s="25"/>
      <c r="F17" s="14">
        <f t="shared" si="1"/>
        <v>41685</v>
      </c>
      <c r="G17" s="17"/>
      <c r="H17" s="22">
        <f t="shared" si="2"/>
      </c>
      <c r="I17" s="25"/>
      <c r="J17" s="14">
        <f t="shared" si="3"/>
        <v>41713</v>
      </c>
      <c r="K17" s="17"/>
      <c r="L17" s="22">
        <f t="shared" si="4"/>
      </c>
      <c r="M17" s="26"/>
      <c r="N17" s="14">
        <f t="shared" si="5"/>
        <v>41744</v>
      </c>
      <c r="O17" s="17" t="s">
        <v>8</v>
      </c>
      <c r="P17" s="22">
        <f t="shared" si="6"/>
      </c>
      <c r="Q17" s="25"/>
      <c r="R17" s="14">
        <f t="shared" si="7"/>
        <v>41774</v>
      </c>
      <c r="S17" s="17"/>
      <c r="T17" s="22">
        <f t="shared" si="8"/>
      </c>
      <c r="U17" s="25"/>
      <c r="V17" s="14">
        <f t="shared" si="9"/>
        <v>41805</v>
      </c>
      <c r="W17" s="17"/>
      <c r="X17" s="37">
        <f t="shared" si="10"/>
      </c>
      <c r="Y17" s="59"/>
      <c r="Z17" s="76" t="s">
        <v>29</v>
      </c>
      <c r="AA17" s="34"/>
      <c r="AB17" s="31"/>
      <c r="AC17" s="31"/>
      <c r="AD17" s="101">
        <f t="shared" si="12"/>
        <v>42068.67267644446</v>
      </c>
      <c r="AE17" s="80">
        <v>5</v>
      </c>
      <c r="AF17" s="31"/>
      <c r="AG17" s="31"/>
      <c r="AH17" s="104"/>
      <c r="AI17" s="104"/>
      <c r="AJ17" s="104"/>
      <c r="AK17" s="31"/>
      <c r="AL17" s="82">
        <f>7*ROUND((4&amp;-$N$1)/7+MOD(19*MOD($N$1,19)-7,30)*0.14,)-6</f>
        <v>41749</v>
      </c>
    </row>
    <row r="18" spans="1:38" ht="18" customHeight="1">
      <c r="A18" s="56"/>
      <c r="B18" s="14">
        <f t="shared" si="0"/>
        <v>41655</v>
      </c>
      <c r="C18" s="17"/>
      <c r="D18" s="22">
        <f aca="true" t="shared" si="14" ref="D18:D33">IF(WEEKDAY(B18,1)=2,TRUNC((B18-WEEKDAY(B18,2)-DATE(YEAR(B18+4-WEEKDAY(B18,2)),1,-10))/7),"")</f>
      </c>
      <c r="E18" s="25"/>
      <c r="F18" s="14">
        <f t="shared" si="1"/>
        <v>41686</v>
      </c>
      <c r="G18" s="17"/>
      <c r="H18" s="22">
        <f t="shared" si="2"/>
      </c>
      <c r="I18" s="25"/>
      <c r="J18" s="14">
        <f t="shared" si="3"/>
        <v>41714</v>
      </c>
      <c r="K18" s="17"/>
      <c r="L18" s="22">
        <f t="shared" si="4"/>
      </c>
      <c r="M18" s="26"/>
      <c r="N18" s="14">
        <f t="shared" si="5"/>
        <v>41745</v>
      </c>
      <c r="O18" s="17" t="s">
        <v>8</v>
      </c>
      <c r="P18" s="22">
        <f t="shared" si="6"/>
      </c>
      <c r="Q18" s="25"/>
      <c r="R18" s="14">
        <f t="shared" si="7"/>
        <v>41775</v>
      </c>
      <c r="S18" s="17"/>
      <c r="T18" s="22">
        <f t="shared" si="8"/>
      </c>
      <c r="U18" s="25"/>
      <c r="V18" s="14">
        <f t="shared" si="9"/>
        <v>41806</v>
      </c>
      <c r="W18" s="17"/>
      <c r="X18" s="37">
        <f t="shared" si="10"/>
        <v>25</v>
      </c>
      <c r="Y18" s="59"/>
      <c r="Z18" s="76" t="s">
        <v>51</v>
      </c>
      <c r="AA18" s="34"/>
      <c r="AB18" s="31"/>
      <c r="AC18" s="31"/>
      <c r="AD18" s="101">
        <f t="shared" si="12"/>
        <v>42098.20326444446</v>
      </c>
      <c r="AE18" s="80">
        <v>4</v>
      </c>
      <c r="AF18" s="31"/>
      <c r="AG18" s="31"/>
      <c r="AH18" s="104"/>
      <c r="AI18" s="104"/>
      <c r="AJ18" s="104"/>
      <c r="AK18" s="31"/>
      <c r="AL18" s="83">
        <f>DATE($N$1,3,28)+MOD(24-MOD($N$1,19)*10.63,29)-MOD(TRUNC($N$1*5/4)+MOD(24-MOD($N$1,19)*10.63,29)+1,7)</f>
        <v>41749</v>
      </c>
    </row>
    <row r="19" spans="1:38" ht="18" customHeight="1">
      <c r="A19" s="56"/>
      <c r="B19" s="14">
        <f t="shared" si="0"/>
        <v>41656</v>
      </c>
      <c r="C19" s="17"/>
      <c r="D19" s="22">
        <f t="shared" si="14"/>
      </c>
      <c r="E19" s="25"/>
      <c r="F19" s="14">
        <f t="shared" si="1"/>
        <v>41687</v>
      </c>
      <c r="G19" s="17"/>
      <c r="H19" s="22">
        <f t="shared" si="2"/>
        <v>8</v>
      </c>
      <c r="I19" s="25"/>
      <c r="J19" s="14">
        <f t="shared" si="3"/>
        <v>41715</v>
      </c>
      <c r="K19" s="17"/>
      <c r="L19" s="22">
        <f t="shared" si="4"/>
        <v>12</v>
      </c>
      <c r="M19" s="26"/>
      <c r="N19" s="14">
        <f t="shared" si="5"/>
        <v>41746</v>
      </c>
      <c r="O19" s="17" t="s">
        <v>8</v>
      </c>
      <c r="P19" s="22">
        <f t="shared" si="6"/>
      </c>
      <c r="Q19" s="25"/>
      <c r="R19" s="14">
        <f t="shared" si="7"/>
        <v>41776</v>
      </c>
      <c r="S19" s="17"/>
      <c r="T19" s="22">
        <f t="shared" si="8"/>
      </c>
      <c r="U19" s="25"/>
      <c r="V19" s="14">
        <f t="shared" si="9"/>
        <v>41807</v>
      </c>
      <c r="W19" s="17"/>
      <c r="X19" s="37">
        <f t="shared" si="10"/>
      </c>
      <c r="Y19" s="59"/>
      <c r="Z19" s="74" t="s">
        <v>37</v>
      </c>
      <c r="AA19" s="34"/>
      <c r="AB19" s="31"/>
      <c r="AC19" s="31"/>
      <c r="AD19" s="101">
        <f t="shared" si="12"/>
        <v>42127.733852444464</v>
      </c>
      <c r="AE19" s="80">
        <v>4</v>
      </c>
      <c r="AF19" s="31"/>
      <c r="AG19" s="31"/>
      <c r="AH19" s="104"/>
      <c r="AI19" s="104"/>
      <c r="AJ19" s="104"/>
      <c r="AK19" s="31"/>
      <c r="AL19" s="84" t="str">
        <f>TEXT(IF(AK12-31&lt;1,AK12,AK12-31),"0#")&amp;"."&amp;IF(AK12&gt;31,"04.","03.")&amp;$N$1</f>
        <v>0.03.2014</v>
      </c>
    </row>
    <row r="20" spans="1:37" ht="18" customHeight="1">
      <c r="A20" s="56"/>
      <c r="B20" s="14">
        <f t="shared" si="0"/>
        <v>41657</v>
      </c>
      <c r="C20" s="17"/>
      <c r="D20" s="22">
        <f t="shared" si="14"/>
      </c>
      <c r="E20" s="25"/>
      <c r="F20" s="14">
        <f t="shared" si="1"/>
        <v>41688</v>
      </c>
      <c r="G20" s="17"/>
      <c r="H20" s="22">
        <f t="shared" si="2"/>
      </c>
      <c r="I20" s="25"/>
      <c r="J20" s="14">
        <f t="shared" si="3"/>
        <v>41716</v>
      </c>
      <c r="K20" s="17"/>
      <c r="L20" s="22">
        <f t="shared" si="4"/>
      </c>
      <c r="M20" s="26"/>
      <c r="N20" s="14">
        <f t="shared" si="5"/>
        <v>41747</v>
      </c>
      <c r="O20" s="10" t="s">
        <v>12</v>
      </c>
      <c r="P20" s="22">
        <f t="shared" si="6"/>
      </c>
      <c r="Q20" s="25"/>
      <c r="R20" s="14">
        <f t="shared" si="7"/>
        <v>41777</v>
      </c>
      <c r="S20" s="17"/>
      <c r="T20" s="22">
        <f t="shared" si="8"/>
      </c>
      <c r="U20" s="25"/>
      <c r="V20" s="14">
        <f t="shared" si="9"/>
        <v>41808</v>
      </c>
      <c r="W20" s="17"/>
      <c r="X20" s="37">
        <f t="shared" si="10"/>
      </c>
      <c r="Y20" s="59"/>
      <c r="Z20" s="73" t="s">
        <v>35</v>
      </c>
      <c r="AA20" s="34"/>
      <c r="AB20" s="31"/>
      <c r="AC20" s="31"/>
      <c r="AD20" s="101">
        <f t="shared" si="12"/>
        <v>42157.264440444465</v>
      </c>
      <c r="AE20" s="80">
        <v>2</v>
      </c>
      <c r="AF20" s="31"/>
      <c r="AG20" s="31"/>
      <c r="AH20" s="31"/>
      <c r="AI20" s="31"/>
      <c r="AJ20" s="31"/>
      <c r="AK20" s="31"/>
    </row>
    <row r="21" spans="1:37" ht="18" customHeight="1">
      <c r="A21" s="56"/>
      <c r="B21" s="14">
        <f t="shared" si="0"/>
        <v>41658</v>
      </c>
      <c r="C21" s="17"/>
      <c r="D21" s="22">
        <f t="shared" si="14"/>
      </c>
      <c r="E21" s="25"/>
      <c r="F21" s="14">
        <f t="shared" si="1"/>
        <v>41689</v>
      </c>
      <c r="G21" s="17"/>
      <c r="H21" s="22">
        <f t="shared" si="2"/>
      </c>
      <c r="I21" s="25"/>
      <c r="J21" s="14">
        <f t="shared" si="3"/>
        <v>41717</v>
      </c>
      <c r="K21" s="17"/>
      <c r="L21" s="22">
        <f t="shared" si="4"/>
      </c>
      <c r="M21" s="26"/>
      <c r="N21" s="14">
        <f t="shared" si="5"/>
        <v>41748</v>
      </c>
      <c r="O21" s="17" t="s">
        <v>8</v>
      </c>
      <c r="P21" s="22">
        <f t="shared" si="6"/>
      </c>
      <c r="Q21" s="25"/>
      <c r="R21" s="14">
        <f t="shared" si="7"/>
        <v>41778</v>
      </c>
      <c r="S21" s="17"/>
      <c r="T21" s="22">
        <f t="shared" si="8"/>
        <v>21</v>
      </c>
      <c r="U21" s="25"/>
      <c r="V21" s="14">
        <f t="shared" si="9"/>
        <v>41809</v>
      </c>
      <c r="W21" s="10" t="s">
        <v>49</v>
      </c>
      <c r="X21" s="37">
        <f t="shared" si="10"/>
      </c>
      <c r="Y21" s="59"/>
      <c r="Z21" s="73" t="s">
        <v>34</v>
      </c>
      <c r="AA21" s="34"/>
      <c r="AB21" s="31"/>
      <c r="AC21" s="31"/>
      <c r="AD21" s="101">
        <f t="shared" si="12"/>
        <v>42186.79502844447</v>
      </c>
      <c r="AE21" s="80">
        <v>2</v>
      </c>
      <c r="AF21" s="31"/>
      <c r="AG21" s="31"/>
      <c r="AH21" s="31"/>
      <c r="AI21" s="31"/>
      <c r="AJ21" s="31"/>
      <c r="AK21" s="31"/>
    </row>
    <row r="22" spans="1:37" ht="18" customHeight="1">
      <c r="A22" s="56"/>
      <c r="B22" s="14">
        <f t="shared" si="0"/>
        <v>41659</v>
      </c>
      <c r="C22" s="17"/>
      <c r="D22" s="22">
        <f t="shared" si="14"/>
        <v>4</v>
      </c>
      <c r="E22" s="25"/>
      <c r="F22" s="14">
        <f t="shared" si="1"/>
        <v>41690</v>
      </c>
      <c r="G22" s="17"/>
      <c r="H22" s="22">
        <f t="shared" si="2"/>
      </c>
      <c r="I22" s="25"/>
      <c r="J22" s="14">
        <f t="shared" si="3"/>
        <v>41718</v>
      </c>
      <c r="K22" s="17"/>
      <c r="L22" s="22">
        <f t="shared" si="4"/>
      </c>
      <c r="M22" s="26"/>
      <c r="N22" s="14">
        <f t="shared" si="5"/>
        <v>41749</v>
      </c>
      <c r="O22" s="63" t="s">
        <v>13</v>
      </c>
      <c r="P22" s="22">
        <f t="shared" si="6"/>
      </c>
      <c r="Q22" s="25"/>
      <c r="R22" s="14">
        <f t="shared" si="7"/>
        <v>41779</v>
      </c>
      <c r="S22" s="17"/>
      <c r="T22" s="22">
        <f t="shared" si="8"/>
      </c>
      <c r="U22" s="25"/>
      <c r="V22" s="14">
        <f t="shared" si="9"/>
        <v>41810</v>
      </c>
      <c r="W22" s="17"/>
      <c r="X22" s="37">
        <f t="shared" si="10"/>
      </c>
      <c r="Y22" s="59"/>
      <c r="Z22" s="73" t="s">
        <v>53</v>
      </c>
      <c r="AA22" s="31"/>
      <c r="AB22" s="31"/>
      <c r="AC22" s="31"/>
      <c r="AD22" s="101">
        <f t="shared" si="12"/>
        <v>42216.32561644447</v>
      </c>
      <c r="AE22" s="80">
        <v>31</v>
      </c>
      <c r="AF22" s="31"/>
      <c r="AG22" s="31"/>
      <c r="AH22" s="31"/>
      <c r="AI22" s="31"/>
      <c r="AJ22" s="31"/>
      <c r="AK22" s="31"/>
    </row>
    <row r="23" spans="1:37" ht="18" customHeight="1">
      <c r="A23" s="56"/>
      <c r="B23" s="14">
        <f t="shared" si="0"/>
        <v>41660</v>
      </c>
      <c r="C23" s="17"/>
      <c r="D23" s="22">
        <f t="shared" si="14"/>
      </c>
      <c r="E23" s="25"/>
      <c r="F23" s="14">
        <f t="shared" si="1"/>
        <v>41691</v>
      </c>
      <c r="G23" s="17"/>
      <c r="H23" s="22">
        <f t="shared" si="2"/>
      </c>
      <c r="I23" s="25"/>
      <c r="J23" s="14">
        <f t="shared" si="3"/>
        <v>41719</v>
      </c>
      <c r="K23" s="17"/>
      <c r="L23" s="22">
        <f t="shared" si="4"/>
      </c>
      <c r="M23" s="26"/>
      <c r="N23" s="14">
        <f t="shared" si="5"/>
        <v>41750</v>
      </c>
      <c r="O23" s="10" t="s">
        <v>14</v>
      </c>
      <c r="P23" s="22">
        <f t="shared" si="6"/>
        <v>17</v>
      </c>
      <c r="Q23" s="25"/>
      <c r="R23" s="14">
        <f t="shared" si="7"/>
        <v>41780</v>
      </c>
      <c r="S23" s="17"/>
      <c r="T23" s="22">
        <f t="shared" si="8"/>
      </c>
      <c r="U23" s="25"/>
      <c r="V23" s="14">
        <f t="shared" si="9"/>
        <v>41811</v>
      </c>
      <c r="W23" s="17"/>
      <c r="X23" s="37">
        <f t="shared" si="10"/>
      </c>
      <c r="Y23" s="59"/>
      <c r="Z23" s="73" t="s">
        <v>54</v>
      </c>
      <c r="AA23" s="31"/>
      <c r="AB23" s="31"/>
      <c r="AC23" s="31"/>
      <c r="AD23" s="101">
        <f t="shared" si="12"/>
        <v>42245.85620444447</v>
      </c>
      <c r="AE23" s="80">
        <v>29</v>
      </c>
      <c r="AF23" s="31"/>
      <c r="AG23" s="31"/>
      <c r="AH23" s="31"/>
      <c r="AI23" s="31"/>
      <c r="AJ23" s="31"/>
      <c r="AK23" s="31"/>
    </row>
    <row r="24" spans="1:37" ht="18" customHeight="1">
      <c r="A24" s="56"/>
      <c r="B24" s="14">
        <f t="shared" si="0"/>
        <v>41661</v>
      </c>
      <c r="C24" s="17"/>
      <c r="D24" s="22">
        <f t="shared" si="14"/>
      </c>
      <c r="E24" s="25"/>
      <c r="F24" s="14">
        <f t="shared" si="1"/>
        <v>41692</v>
      </c>
      <c r="G24" s="17"/>
      <c r="H24" s="22">
        <f t="shared" si="2"/>
      </c>
      <c r="I24" s="25"/>
      <c r="J24" s="14">
        <f t="shared" si="3"/>
        <v>41720</v>
      </c>
      <c r="K24" s="17"/>
      <c r="L24" s="22">
        <f t="shared" si="4"/>
      </c>
      <c r="M24" s="26"/>
      <c r="N24" s="14">
        <f t="shared" si="5"/>
        <v>41751</v>
      </c>
      <c r="O24" s="17" t="s">
        <v>8</v>
      </c>
      <c r="P24" s="22">
        <f t="shared" si="6"/>
      </c>
      <c r="Q24" s="25"/>
      <c r="R24" s="14">
        <f t="shared" si="7"/>
        <v>41781</v>
      </c>
      <c r="S24" s="17"/>
      <c r="T24" s="22">
        <f t="shared" si="8"/>
      </c>
      <c r="U24" s="25"/>
      <c r="V24" s="14">
        <f t="shared" si="9"/>
        <v>41812</v>
      </c>
      <c r="W24" s="17"/>
      <c r="X24" s="37">
        <f t="shared" si="10"/>
      </c>
      <c r="Y24" s="59"/>
      <c r="Z24" s="73" t="s">
        <v>55</v>
      </c>
      <c r="AA24" s="31"/>
      <c r="AB24" s="31"/>
      <c r="AC24" s="31"/>
      <c r="AD24" s="101">
        <f t="shared" si="12"/>
        <v>42275.38679244447</v>
      </c>
      <c r="AE24" s="80">
        <v>28</v>
      </c>
      <c r="AF24" s="31"/>
      <c r="AG24" s="31"/>
      <c r="AH24" s="31"/>
      <c r="AI24" s="31"/>
      <c r="AJ24" s="31"/>
      <c r="AK24" s="31"/>
    </row>
    <row r="25" spans="1:37" ht="18" customHeight="1">
      <c r="A25" s="56"/>
      <c r="B25" s="14">
        <f t="shared" si="0"/>
        <v>41662</v>
      </c>
      <c r="C25" s="17"/>
      <c r="D25" s="22">
        <f t="shared" si="14"/>
      </c>
      <c r="E25" s="25"/>
      <c r="F25" s="14">
        <f t="shared" si="1"/>
        <v>41693</v>
      </c>
      <c r="G25" s="17"/>
      <c r="H25" s="22">
        <f t="shared" si="2"/>
      </c>
      <c r="I25" s="25"/>
      <c r="J25" s="14">
        <f t="shared" si="3"/>
        <v>41721</v>
      </c>
      <c r="K25" s="17"/>
      <c r="L25" s="22">
        <f t="shared" si="4"/>
      </c>
      <c r="M25" s="26"/>
      <c r="N25" s="14">
        <f t="shared" si="5"/>
        <v>41752</v>
      </c>
      <c r="O25" s="17" t="s">
        <v>8</v>
      </c>
      <c r="P25" s="22">
        <f t="shared" si="6"/>
      </c>
      <c r="Q25" s="25"/>
      <c r="R25" s="14">
        <f t="shared" si="7"/>
        <v>41782</v>
      </c>
      <c r="S25" s="17"/>
      <c r="T25" s="22">
        <f t="shared" si="8"/>
      </c>
      <c r="U25" s="25"/>
      <c r="V25" s="14">
        <f t="shared" si="9"/>
        <v>41813</v>
      </c>
      <c r="W25" s="17"/>
      <c r="X25" s="37">
        <f t="shared" si="10"/>
        <v>26</v>
      </c>
      <c r="Y25" s="59"/>
      <c r="Z25" s="31"/>
      <c r="AA25" s="31"/>
      <c r="AB25" s="31"/>
      <c r="AC25" s="31"/>
      <c r="AD25" s="101">
        <f t="shared" si="12"/>
        <v>42304.91738044447</v>
      </c>
      <c r="AE25" s="80">
        <v>27</v>
      </c>
      <c r="AF25" s="31"/>
      <c r="AG25" s="31"/>
      <c r="AH25" s="31"/>
      <c r="AI25" s="31"/>
      <c r="AJ25" s="31"/>
      <c r="AK25" s="31"/>
    </row>
    <row r="26" spans="1:37" ht="18" customHeight="1">
      <c r="A26" s="56"/>
      <c r="B26" s="14">
        <f t="shared" si="0"/>
        <v>41663</v>
      </c>
      <c r="C26" s="17"/>
      <c r="D26" s="22">
        <f t="shared" si="14"/>
      </c>
      <c r="E26" s="25"/>
      <c r="F26" s="14">
        <f t="shared" si="1"/>
        <v>41694</v>
      </c>
      <c r="G26" s="17"/>
      <c r="H26" s="22">
        <f t="shared" si="2"/>
        <v>9</v>
      </c>
      <c r="I26" s="25"/>
      <c r="J26" s="14">
        <f t="shared" si="3"/>
        <v>41722</v>
      </c>
      <c r="K26" s="17"/>
      <c r="L26" s="22">
        <f t="shared" si="4"/>
        <v>13</v>
      </c>
      <c r="M26" s="26"/>
      <c r="N26" s="14">
        <f t="shared" si="5"/>
        <v>41753</v>
      </c>
      <c r="O26" s="17" t="s">
        <v>8</v>
      </c>
      <c r="P26" s="22">
        <f t="shared" si="6"/>
      </c>
      <c r="Q26" s="25"/>
      <c r="R26" s="14">
        <f t="shared" si="7"/>
        <v>41783</v>
      </c>
      <c r="S26" s="17"/>
      <c r="T26" s="22">
        <f t="shared" si="8"/>
      </c>
      <c r="U26" s="25"/>
      <c r="V26" s="14">
        <f t="shared" si="9"/>
        <v>41814</v>
      </c>
      <c r="W26" s="17"/>
      <c r="X26" s="37">
        <f t="shared" si="10"/>
      </c>
      <c r="Y26" s="59"/>
      <c r="Z26" s="31"/>
      <c r="AA26" s="31"/>
      <c r="AB26" s="31"/>
      <c r="AC26" s="31"/>
      <c r="AD26" s="101">
        <f t="shared" si="12"/>
        <v>42334.447968444474</v>
      </c>
      <c r="AE26" s="80">
        <v>25</v>
      </c>
      <c r="AF26" s="31"/>
      <c r="AG26" s="31"/>
      <c r="AH26" s="31"/>
      <c r="AI26" s="31"/>
      <c r="AJ26" s="31"/>
      <c r="AK26" s="31"/>
    </row>
    <row r="27" spans="1:37" ht="18" customHeight="1">
      <c r="A27" s="56"/>
      <c r="B27" s="14">
        <f t="shared" si="0"/>
        <v>41664</v>
      </c>
      <c r="C27" s="17"/>
      <c r="D27" s="22">
        <f t="shared" si="14"/>
      </c>
      <c r="E27" s="25"/>
      <c r="F27" s="14">
        <f t="shared" si="1"/>
        <v>41695</v>
      </c>
      <c r="G27" s="17"/>
      <c r="H27" s="22">
        <f t="shared" si="2"/>
      </c>
      <c r="I27" s="25"/>
      <c r="J27" s="14">
        <f t="shared" si="3"/>
        <v>41723</v>
      </c>
      <c r="K27" s="17"/>
      <c r="L27" s="22">
        <f t="shared" si="4"/>
      </c>
      <c r="M27" s="26"/>
      <c r="N27" s="14">
        <f t="shared" si="5"/>
        <v>41754</v>
      </c>
      <c r="O27" s="17" t="s">
        <v>8</v>
      </c>
      <c r="P27" s="22">
        <f t="shared" si="6"/>
      </c>
      <c r="Q27" s="25"/>
      <c r="R27" s="14">
        <f t="shared" si="7"/>
        <v>41784</v>
      </c>
      <c r="S27" s="17"/>
      <c r="T27" s="22">
        <f t="shared" si="8"/>
      </c>
      <c r="U27" s="25"/>
      <c r="V27" s="14">
        <f t="shared" si="9"/>
        <v>41815</v>
      </c>
      <c r="W27" s="17"/>
      <c r="X27" s="37">
        <f t="shared" si="10"/>
      </c>
      <c r="Y27" s="59"/>
      <c r="Z27" s="31"/>
      <c r="AA27" s="31"/>
      <c r="AB27" s="31"/>
      <c r="AC27" s="31"/>
      <c r="AD27" s="101">
        <f t="shared" si="12"/>
        <v>42363.978556444476</v>
      </c>
      <c r="AE27" s="81">
        <v>25</v>
      </c>
      <c r="AF27" s="31"/>
      <c r="AG27" s="31"/>
      <c r="AH27" s="31"/>
      <c r="AI27" s="31"/>
      <c r="AJ27" s="31"/>
      <c r="AK27" s="31"/>
    </row>
    <row r="28" spans="1:37" ht="18" customHeight="1">
      <c r="A28" s="56"/>
      <c r="B28" s="14">
        <f t="shared" si="0"/>
        <v>41665</v>
      </c>
      <c r="C28" s="17"/>
      <c r="D28" s="22">
        <f t="shared" si="14"/>
      </c>
      <c r="E28" s="25"/>
      <c r="F28" s="14">
        <f t="shared" si="1"/>
        <v>41696</v>
      </c>
      <c r="G28" s="17"/>
      <c r="H28" s="22">
        <f t="shared" si="2"/>
      </c>
      <c r="I28" s="25"/>
      <c r="J28" s="14">
        <f t="shared" si="3"/>
        <v>41724</v>
      </c>
      <c r="K28" s="17"/>
      <c r="L28" s="22">
        <f t="shared" si="4"/>
      </c>
      <c r="M28" s="26"/>
      <c r="N28" s="14">
        <f t="shared" si="5"/>
        <v>41755</v>
      </c>
      <c r="O28" s="17" t="s">
        <v>8</v>
      </c>
      <c r="P28" s="22">
        <f t="shared" si="6"/>
      </c>
      <c r="Q28" s="25"/>
      <c r="R28" s="14">
        <f t="shared" si="7"/>
        <v>41785</v>
      </c>
      <c r="S28" s="17"/>
      <c r="T28" s="22">
        <f t="shared" si="8"/>
        <v>22</v>
      </c>
      <c r="U28" s="25"/>
      <c r="V28" s="14">
        <f t="shared" si="9"/>
        <v>41816</v>
      </c>
      <c r="W28" s="17"/>
      <c r="X28" s="37">
        <f t="shared" si="10"/>
      </c>
      <c r="Y28" s="59"/>
      <c r="Z28" s="31"/>
      <c r="AA28" s="31"/>
      <c r="AB28" s="31"/>
      <c r="AC28" s="31"/>
      <c r="AD28" s="101">
        <f t="shared" si="12"/>
        <v>42393.50914444448</v>
      </c>
      <c r="AE28" s="80">
        <v>24</v>
      </c>
      <c r="AF28" s="31"/>
      <c r="AG28" s="31"/>
      <c r="AH28" s="31"/>
      <c r="AI28" s="31"/>
      <c r="AJ28" s="31"/>
      <c r="AK28" s="31"/>
    </row>
    <row r="29" spans="1:37" ht="18" customHeight="1">
      <c r="A29" s="56"/>
      <c r="B29" s="14">
        <f t="shared" si="0"/>
        <v>41666</v>
      </c>
      <c r="C29" s="17"/>
      <c r="D29" s="22">
        <f t="shared" si="14"/>
        <v>5</v>
      </c>
      <c r="E29" s="25"/>
      <c r="F29" s="14">
        <f t="shared" si="1"/>
        <v>41697</v>
      </c>
      <c r="G29" s="17"/>
      <c r="H29" s="22">
        <f t="shared" si="2"/>
      </c>
      <c r="I29" s="25"/>
      <c r="J29" s="14">
        <f t="shared" si="3"/>
        <v>41725</v>
      </c>
      <c r="K29" s="17"/>
      <c r="L29" s="22">
        <f t="shared" si="4"/>
      </c>
      <c r="M29" s="26"/>
      <c r="N29" s="14">
        <f t="shared" si="5"/>
        <v>41756</v>
      </c>
      <c r="O29" s="17" t="s">
        <v>8</v>
      </c>
      <c r="P29" s="22">
        <f t="shared" si="6"/>
      </c>
      <c r="Q29" s="25"/>
      <c r="R29" s="14">
        <f t="shared" si="7"/>
        <v>41786</v>
      </c>
      <c r="S29" s="17"/>
      <c r="T29" s="22">
        <f t="shared" si="8"/>
      </c>
      <c r="U29" s="25"/>
      <c r="V29" s="14">
        <f t="shared" si="9"/>
        <v>41817</v>
      </c>
      <c r="W29" s="17"/>
      <c r="X29" s="37">
        <f t="shared" si="10"/>
      </c>
      <c r="Y29" s="59"/>
      <c r="Z29" s="31"/>
      <c r="AA29" s="31"/>
      <c r="AB29" s="31"/>
      <c r="AC29" s="31"/>
      <c r="AD29" s="101">
        <f t="shared" si="12"/>
        <v>42423.03973244448</v>
      </c>
      <c r="AE29" s="80">
        <v>22</v>
      </c>
      <c r="AF29" s="31"/>
      <c r="AG29" s="31"/>
      <c r="AH29" s="31"/>
      <c r="AI29" s="31"/>
      <c r="AJ29" s="31"/>
      <c r="AK29" s="31"/>
    </row>
    <row r="30" spans="1:37" ht="18" customHeight="1">
      <c r="A30" s="56"/>
      <c r="B30" s="14">
        <f t="shared" si="0"/>
        <v>41667</v>
      </c>
      <c r="C30" s="17"/>
      <c r="D30" s="22">
        <f t="shared" si="14"/>
      </c>
      <c r="E30" s="25"/>
      <c r="F30" s="14">
        <f t="shared" si="1"/>
        <v>41698</v>
      </c>
      <c r="G30" s="17"/>
      <c r="H30" s="22">
        <f t="shared" si="2"/>
      </c>
      <c r="I30" s="25"/>
      <c r="J30" s="14">
        <f t="shared" si="3"/>
        <v>41726</v>
      </c>
      <c r="K30" s="17"/>
      <c r="L30" s="22">
        <f t="shared" si="4"/>
      </c>
      <c r="M30" s="26"/>
      <c r="N30" s="14">
        <f t="shared" si="5"/>
        <v>41757</v>
      </c>
      <c r="O30" s="17"/>
      <c r="P30" s="22">
        <f t="shared" si="6"/>
        <v>18</v>
      </c>
      <c r="Q30" s="25"/>
      <c r="R30" s="14">
        <f t="shared" si="7"/>
        <v>41787</v>
      </c>
      <c r="S30" s="17"/>
      <c r="T30" s="22">
        <f t="shared" si="8"/>
      </c>
      <c r="U30" s="25"/>
      <c r="V30" s="14">
        <f t="shared" si="9"/>
        <v>41818</v>
      </c>
      <c r="W30" s="17"/>
      <c r="X30" s="37">
        <f t="shared" si="10"/>
      </c>
      <c r="Y30" s="59"/>
      <c r="Z30" s="31"/>
      <c r="AA30" s="31"/>
      <c r="AB30" s="31"/>
      <c r="AC30" s="31"/>
      <c r="AD30" s="101">
        <f t="shared" si="12"/>
        <v>42452.57032044448</v>
      </c>
      <c r="AE30" s="80">
        <v>23</v>
      </c>
      <c r="AF30" s="31"/>
      <c r="AG30" s="31"/>
      <c r="AH30" s="31"/>
      <c r="AI30" s="31"/>
      <c r="AJ30" s="31"/>
      <c r="AK30" s="31"/>
    </row>
    <row r="31" spans="1:37" ht="18" customHeight="1">
      <c r="A31" s="56"/>
      <c r="B31" s="14">
        <f t="shared" si="0"/>
        <v>41668</v>
      </c>
      <c r="C31" s="17"/>
      <c r="D31" s="22">
        <f t="shared" si="14"/>
      </c>
      <c r="E31" s="25"/>
      <c r="F31" s="14">
        <f>IF(MONTH(F30+1)=MONTH(F$3),F30+1,"")</f>
      </c>
      <c r="G31" s="17"/>
      <c r="H31" s="22">
        <f>IF(F31="","",IF(WEEKDAY(F31,1)=2,TRUNC((F31-WEEKDAY(F31,2)-DATE(YEAR(F31+4-WEEKDAY(F31,2)),1,-10))/7),""))</f>
      </c>
      <c r="I31" s="25"/>
      <c r="J31" s="14">
        <f t="shared" si="3"/>
        <v>41727</v>
      </c>
      <c r="K31" s="17"/>
      <c r="L31" s="22">
        <f t="shared" si="4"/>
      </c>
      <c r="M31" s="26"/>
      <c r="N31" s="14">
        <f t="shared" si="5"/>
        <v>41758</v>
      </c>
      <c r="O31" s="17"/>
      <c r="P31" s="22">
        <f t="shared" si="6"/>
      </c>
      <c r="Q31" s="25"/>
      <c r="R31" s="14">
        <f t="shared" si="7"/>
        <v>41788</v>
      </c>
      <c r="S31" s="10" t="s">
        <v>15</v>
      </c>
      <c r="T31" s="22">
        <f t="shared" si="8"/>
      </c>
      <c r="U31" s="25"/>
      <c r="V31" s="14">
        <f t="shared" si="9"/>
        <v>41819</v>
      </c>
      <c r="W31" s="17"/>
      <c r="X31" s="37">
        <f t="shared" si="10"/>
      </c>
      <c r="Y31" s="59"/>
      <c r="Z31" s="31"/>
      <c r="AA31" s="31"/>
      <c r="AB31" s="31"/>
      <c r="AC31" s="31"/>
      <c r="AD31" s="101">
        <f t="shared" si="12"/>
        <v>42482.10090844448</v>
      </c>
      <c r="AE31" s="80">
        <v>22</v>
      </c>
      <c r="AF31" s="31"/>
      <c r="AG31" s="31"/>
      <c r="AH31" s="31"/>
      <c r="AI31" s="31"/>
      <c r="AJ31" s="31"/>
      <c r="AK31" s="31"/>
    </row>
    <row r="32" spans="1:37" ht="18" customHeight="1">
      <c r="A32" s="56"/>
      <c r="B32" s="14">
        <f t="shared" si="0"/>
        <v>41669</v>
      </c>
      <c r="C32" s="17"/>
      <c r="D32" s="22">
        <f t="shared" si="14"/>
      </c>
      <c r="E32" s="25"/>
      <c r="F32" s="39">
        <f>IF(F31="","",IF(MONTH(F31+1)=MONTH(F$3),F31+1,""))</f>
      </c>
      <c r="G32" s="40"/>
      <c r="H32" s="22"/>
      <c r="I32" s="25"/>
      <c r="J32" s="14">
        <f t="shared" si="3"/>
        <v>41728</v>
      </c>
      <c r="K32" s="17"/>
      <c r="L32" s="22">
        <f t="shared" si="4"/>
      </c>
      <c r="M32" s="26"/>
      <c r="N32" s="14">
        <f t="shared" si="5"/>
        <v>41759</v>
      </c>
      <c r="O32" s="17"/>
      <c r="P32" s="22">
        <f t="shared" si="6"/>
      </c>
      <c r="Q32" s="25"/>
      <c r="R32" s="14">
        <f t="shared" si="7"/>
        <v>41789</v>
      </c>
      <c r="S32" s="17"/>
      <c r="T32" s="22">
        <f t="shared" si="8"/>
      </c>
      <c r="U32" s="25"/>
      <c r="V32" s="14">
        <f t="shared" si="9"/>
        <v>41820</v>
      </c>
      <c r="W32" s="17"/>
      <c r="X32" s="37">
        <f t="shared" si="10"/>
        <v>27</v>
      </c>
      <c r="Y32" s="59"/>
      <c r="Z32" s="31"/>
      <c r="AA32" s="31"/>
      <c r="AB32" s="31"/>
      <c r="AC32" s="31"/>
      <c r="AD32" s="101">
        <f t="shared" si="12"/>
        <v>42511.63149644448</v>
      </c>
      <c r="AE32" s="80">
        <v>21</v>
      </c>
      <c r="AF32" s="31"/>
      <c r="AG32" s="31"/>
      <c r="AH32" s="31"/>
      <c r="AI32" s="31"/>
      <c r="AJ32" s="31"/>
      <c r="AK32" s="31"/>
    </row>
    <row r="33" spans="1:37" ht="18" customHeight="1">
      <c r="A33" s="56"/>
      <c r="B33" s="15">
        <f t="shared" si="0"/>
        <v>41670</v>
      </c>
      <c r="C33" s="18"/>
      <c r="D33" s="38">
        <f t="shared" si="14"/>
      </c>
      <c r="E33" s="25"/>
      <c r="F33" s="41">
        <f>IF(X1="","StopWatch.de",IF(F32="","",IF(MONTH(F32+1)=MONTH(F$3),F32+1,"")))</f>
      </c>
      <c r="G33" s="42"/>
      <c r="H33" s="38"/>
      <c r="I33" s="25"/>
      <c r="J33" s="15">
        <f t="shared" si="3"/>
        <v>41729</v>
      </c>
      <c r="K33" s="18"/>
      <c r="L33" s="38">
        <f t="shared" si="4"/>
        <v>14</v>
      </c>
      <c r="M33" s="26"/>
      <c r="N33" s="43"/>
      <c r="O33" s="16"/>
      <c r="P33" s="38"/>
      <c r="Q33" s="25"/>
      <c r="R33" s="15">
        <f t="shared" si="7"/>
        <v>41790</v>
      </c>
      <c r="S33" s="18"/>
      <c r="T33" s="38">
        <f t="shared" si="8"/>
      </c>
      <c r="U33" s="25"/>
      <c r="V33" s="43"/>
      <c r="W33" s="16"/>
      <c r="X33" s="38"/>
      <c r="Y33" s="59"/>
      <c r="Z33" s="31"/>
      <c r="AA33" s="31"/>
      <c r="AB33" s="31"/>
      <c r="AC33" s="31"/>
      <c r="AD33" s="101">
        <f t="shared" si="12"/>
        <v>42541.162084444484</v>
      </c>
      <c r="AE33" s="80">
        <v>20</v>
      </c>
      <c r="AF33" s="31"/>
      <c r="AG33" s="31"/>
      <c r="AH33" s="31"/>
      <c r="AI33" s="31"/>
      <c r="AJ33" s="31"/>
      <c r="AK33" s="31"/>
    </row>
    <row r="34" spans="1:37" ht="9.75" customHeight="1" thickBot="1">
      <c r="A34" s="57"/>
      <c r="B34" s="68"/>
      <c r="C34" s="69"/>
      <c r="D34" s="70"/>
      <c r="E34" s="12"/>
      <c r="F34" s="68"/>
      <c r="G34" s="69"/>
      <c r="H34" s="68"/>
      <c r="J34" s="68"/>
      <c r="K34" s="69"/>
      <c r="L34" s="68"/>
      <c r="M34" s="11"/>
      <c r="N34" s="68"/>
      <c r="O34" s="69"/>
      <c r="P34" s="68"/>
      <c r="Q34" s="11"/>
      <c r="R34" s="68"/>
      <c r="S34" s="69"/>
      <c r="T34" s="68"/>
      <c r="U34" s="11"/>
      <c r="V34" s="68"/>
      <c r="W34" s="69"/>
      <c r="X34" s="68"/>
      <c r="Y34" s="31"/>
      <c r="Z34" s="31"/>
      <c r="AA34" s="31"/>
      <c r="AB34" s="31"/>
      <c r="AC34" s="31"/>
      <c r="AD34" s="101">
        <f t="shared" si="12"/>
        <v>42570.692672444486</v>
      </c>
      <c r="AE34" s="80">
        <v>19</v>
      </c>
      <c r="AF34" s="31"/>
      <c r="AG34" s="31"/>
      <c r="AH34" s="31"/>
      <c r="AI34" s="31"/>
      <c r="AJ34" s="31"/>
      <c r="AK34" s="31"/>
    </row>
    <row r="35" spans="1:37" ht="18" customHeight="1" thickBot="1">
      <c r="A35" s="56"/>
      <c r="B35" s="114" t="s">
        <v>16</v>
      </c>
      <c r="C35" s="115"/>
      <c r="D35" s="116"/>
      <c r="E35" s="8"/>
      <c r="F35" s="114" t="s">
        <v>17</v>
      </c>
      <c r="G35" s="115"/>
      <c r="H35" s="116"/>
      <c r="J35" s="117" t="s">
        <v>18</v>
      </c>
      <c r="K35" s="118"/>
      <c r="L35" s="119"/>
      <c r="M35" s="8"/>
      <c r="N35" s="117" t="s">
        <v>19</v>
      </c>
      <c r="O35" s="118"/>
      <c r="P35" s="119"/>
      <c r="Q35" s="9"/>
      <c r="R35" s="117" t="s">
        <v>20</v>
      </c>
      <c r="S35" s="118"/>
      <c r="T35" s="119"/>
      <c r="U35" s="9"/>
      <c r="V35" s="108" t="s">
        <v>21</v>
      </c>
      <c r="W35" s="109"/>
      <c r="X35" s="110"/>
      <c r="Y35" s="45"/>
      <c r="Z35" s="31"/>
      <c r="AA35" s="31"/>
      <c r="AB35" s="31"/>
      <c r="AC35" s="31"/>
      <c r="AD35" s="101">
        <f t="shared" si="12"/>
        <v>42600.22326044449</v>
      </c>
      <c r="AE35" s="80">
        <v>18</v>
      </c>
      <c r="AF35" s="31"/>
      <c r="AG35" s="31"/>
      <c r="AH35" s="31"/>
      <c r="AI35" s="31"/>
      <c r="AJ35" s="31"/>
      <c r="AK35" s="31"/>
    </row>
    <row r="36" spans="1:37" ht="18" customHeight="1">
      <c r="A36" s="56"/>
      <c r="B36" s="24">
        <f>DATEVALUE("01.07."&amp;$N$1)</f>
        <v>41821</v>
      </c>
      <c r="C36" s="29"/>
      <c r="D36" s="19">
        <f>TRUNC((B36-WEEKDAY(B36,2)-DATE(YEAR(B36+4-WEEKDAY(B36,2)),1,-10))/7)</f>
        <v>27</v>
      </c>
      <c r="E36" s="25"/>
      <c r="F36" s="24">
        <f>DATEVALUE("01.08."&amp;$N$1)</f>
        <v>41852</v>
      </c>
      <c r="G36" s="29" t="s">
        <v>8</v>
      </c>
      <c r="H36" s="19">
        <f>TRUNC((F36-WEEKDAY(F36,2)-DATE(YEAR(F36+4-WEEKDAY(F36,2)),1,-10))/7)</f>
        <v>31</v>
      </c>
      <c r="I36" s="27"/>
      <c r="J36" s="24">
        <f>DATEVALUE("01.09."&amp;$N$1)</f>
        <v>41883</v>
      </c>
      <c r="K36" s="29"/>
      <c r="L36" s="19">
        <f>TRUNC((J36-WEEKDAY(J36,2)-DATE(YEAR(J36+4-WEEKDAY(J36,2)),1,-10))/7)</f>
        <v>36</v>
      </c>
      <c r="M36" s="27"/>
      <c r="N36" s="24">
        <f>DATEVALUE("01.10."&amp;$N$1)</f>
        <v>41913</v>
      </c>
      <c r="O36" s="17"/>
      <c r="P36" s="19">
        <f>TRUNC((N36-WEEKDAY(N36,2)-DATE(YEAR(N36+4-WEEKDAY(N36,2)),1,-10))/7)</f>
        <v>40</v>
      </c>
      <c r="Q36" s="27"/>
      <c r="R36" s="90">
        <f>DATEVALUE("01.11."&amp;$N$1)</f>
        <v>41944</v>
      </c>
      <c r="S36" s="10" t="s">
        <v>50</v>
      </c>
      <c r="T36" s="19">
        <f>TRUNC((R36-WEEKDAY(R36,2)-DATE(YEAR(R36+4-WEEKDAY(R36,2)),1,-10))/7)</f>
        <v>44</v>
      </c>
      <c r="U36" s="27"/>
      <c r="V36" s="24">
        <f>DATEVALUE("01.12."&amp;$N$1)</f>
        <v>41974</v>
      </c>
      <c r="W36" s="29"/>
      <c r="X36" s="36">
        <f>TRUNC((V36-WEEKDAY(V36,2)-DATE(YEAR(V36+4-WEEKDAY(V36,2)),1,-10))/7)</f>
        <v>49</v>
      </c>
      <c r="Y36" s="46"/>
      <c r="Z36" s="31"/>
      <c r="AA36" s="31"/>
      <c r="AB36" s="31"/>
      <c r="AC36" s="31"/>
      <c r="AD36" s="101">
        <f t="shared" si="12"/>
        <v>42629.75384844449</v>
      </c>
      <c r="AE36" s="80">
        <v>16</v>
      </c>
      <c r="AF36" s="31"/>
      <c r="AG36" s="31"/>
      <c r="AH36" s="31"/>
      <c r="AI36" s="31"/>
      <c r="AJ36" s="31"/>
      <c r="AK36" s="31"/>
    </row>
    <row r="37" spans="1:37" ht="18" customHeight="1">
      <c r="A37" s="56"/>
      <c r="B37" s="13">
        <f aca="true" t="shared" si="15" ref="B37:B66">B36+1</f>
        <v>41822</v>
      </c>
      <c r="C37" s="17" t="s">
        <v>9</v>
      </c>
      <c r="D37" s="22">
        <f aca="true" t="shared" si="16" ref="D37:D66">IF(WEEKDAY(B37,1)=2,TRUNC((B37-WEEKDAY(B37,2)-DATE(YEAR(B37+4-WEEKDAY(B37,2)),1,-10))/7),"")</f>
      </c>
      <c r="E37" s="25"/>
      <c r="F37" s="13">
        <f aca="true" t="shared" si="17" ref="F37:F66">F36+1</f>
        <v>41853</v>
      </c>
      <c r="G37" s="17" t="s">
        <v>8</v>
      </c>
      <c r="H37" s="22">
        <f aca="true" t="shared" si="18" ref="H37:H66">IF(WEEKDAY(F37,1)=2,TRUNC((F37-WEEKDAY(F37,2)-DATE(YEAR(F37+4-WEEKDAY(F37,2)),1,-10))/7),"")</f>
      </c>
      <c r="I37" s="27"/>
      <c r="J37" s="13">
        <f aca="true" t="shared" si="19" ref="J37:J65">J36+1</f>
        <v>41884</v>
      </c>
      <c r="K37" s="17" t="s">
        <v>9</v>
      </c>
      <c r="L37" s="22">
        <f aca="true" t="shared" si="20" ref="L37:L65">IF(WEEKDAY(J37,1)=2,TRUNC((J37-WEEKDAY(J37,2)-DATE(YEAR(J37+4-WEEKDAY(J37,2)),1,-10))/7),"")</f>
      </c>
      <c r="M37" s="27"/>
      <c r="N37" s="13">
        <f aca="true" t="shared" si="21" ref="N37:N66">N36+1</f>
        <v>41914</v>
      </c>
      <c r="O37" s="17" t="s">
        <v>9</v>
      </c>
      <c r="P37" s="22">
        <f aca="true" t="shared" si="22" ref="P37:P66">IF(WEEKDAY(N37,1)=2,TRUNC((N37-WEEKDAY(N37,2)-DATE(YEAR(N37+4-WEEKDAY(N37,2)),1,-10))/7),"")</f>
      </c>
      <c r="Q37" s="27"/>
      <c r="R37" s="13">
        <f aca="true" t="shared" si="23" ref="R37:R65">R36+1</f>
        <v>41945</v>
      </c>
      <c r="S37" s="17" t="s">
        <v>9</v>
      </c>
      <c r="T37" s="22">
        <f aca="true" t="shared" si="24" ref="T37:T65">IF(WEEKDAY(R37,1)=2,TRUNC((R37-WEEKDAY(R37,2)-DATE(YEAR(R37+4-WEEKDAY(R37,2)),1,-10))/7),"")</f>
      </c>
      <c r="U37" s="27"/>
      <c r="V37" s="13">
        <f aca="true" t="shared" si="25" ref="V37:V66">V36+1</f>
        <v>41975</v>
      </c>
      <c r="W37" s="17"/>
      <c r="X37" s="37">
        <f aca="true" t="shared" si="26" ref="X37:X66">IF(WEEKDAY(V37,1)=2,TRUNC((V37-WEEKDAY(V37,2)-DATE(YEAR(V37+4-WEEKDAY(V37,2)),1,-10))/7),"")</f>
      </c>
      <c r="Y37" s="46"/>
      <c r="Z37" s="34"/>
      <c r="AA37" s="31"/>
      <c r="AB37" s="31"/>
      <c r="AC37" s="31"/>
      <c r="AD37" s="101">
        <f t="shared" si="12"/>
        <v>42659.28443644449</v>
      </c>
      <c r="AE37" s="80">
        <v>16</v>
      </c>
      <c r="AF37" s="31"/>
      <c r="AG37" s="31"/>
      <c r="AH37" s="31"/>
      <c r="AI37" s="31"/>
      <c r="AJ37" s="31"/>
      <c r="AK37" s="31"/>
    </row>
    <row r="38" spans="1:37" ht="18" customHeight="1">
      <c r="A38" s="56"/>
      <c r="B38" s="13">
        <f t="shared" si="15"/>
        <v>41823</v>
      </c>
      <c r="C38" s="17"/>
      <c r="D38" s="22">
        <f t="shared" si="16"/>
      </c>
      <c r="E38" s="25"/>
      <c r="F38" s="13">
        <f t="shared" si="17"/>
        <v>41854</v>
      </c>
      <c r="G38" s="17" t="s">
        <v>8</v>
      </c>
      <c r="H38" s="22">
        <f t="shared" si="18"/>
      </c>
      <c r="I38" s="27"/>
      <c r="J38" s="13">
        <f t="shared" si="19"/>
        <v>41885</v>
      </c>
      <c r="K38" s="17"/>
      <c r="L38" s="22">
        <f t="shared" si="20"/>
      </c>
      <c r="M38" s="27"/>
      <c r="N38" s="79">
        <f t="shared" si="21"/>
        <v>41915</v>
      </c>
      <c r="O38" s="65" t="s">
        <v>22</v>
      </c>
      <c r="P38" s="22">
        <f t="shared" si="22"/>
      </c>
      <c r="Q38" s="27"/>
      <c r="R38" s="13">
        <f t="shared" si="23"/>
        <v>41946</v>
      </c>
      <c r="S38" s="17"/>
      <c r="T38" s="22">
        <f t="shared" si="24"/>
        <v>45</v>
      </c>
      <c r="U38" s="27"/>
      <c r="V38" s="13">
        <f t="shared" si="25"/>
        <v>41976</v>
      </c>
      <c r="W38" s="17"/>
      <c r="X38" s="37">
        <f t="shared" si="26"/>
      </c>
      <c r="Y38" s="46"/>
      <c r="Z38" s="34"/>
      <c r="AA38" s="31"/>
      <c r="AB38" s="31"/>
      <c r="AC38" s="31"/>
      <c r="AD38" s="101">
        <f t="shared" si="12"/>
        <v>42688.81502444449</v>
      </c>
      <c r="AE38" s="80">
        <v>14</v>
      </c>
      <c r="AF38" s="31"/>
      <c r="AG38" s="31"/>
      <c r="AH38" s="31"/>
      <c r="AI38" s="31"/>
      <c r="AJ38" s="31"/>
      <c r="AK38" s="31"/>
    </row>
    <row r="39" spans="1:37" ht="18" customHeight="1">
      <c r="A39" s="56"/>
      <c r="B39" s="13">
        <f t="shared" si="15"/>
        <v>41824</v>
      </c>
      <c r="C39" s="17" t="s">
        <v>9</v>
      </c>
      <c r="D39" s="22">
        <f t="shared" si="16"/>
      </c>
      <c r="E39" s="25"/>
      <c r="F39" s="13">
        <f t="shared" si="17"/>
        <v>41855</v>
      </c>
      <c r="G39" s="17" t="s">
        <v>8</v>
      </c>
      <c r="H39" s="22">
        <f t="shared" si="18"/>
        <v>32</v>
      </c>
      <c r="I39" s="27"/>
      <c r="J39" s="13">
        <f t="shared" si="19"/>
        <v>41886</v>
      </c>
      <c r="K39" s="17" t="s">
        <v>9</v>
      </c>
      <c r="L39" s="22">
        <f t="shared" si="20"/>
      </c>
      <c r="M39" s="27"/>
      <c r="N39" s="13">
        <f t="shared" si="21"/>
        <v>41916</v>
      </c>
      <c r="O39" s="64" t="s">
        <v>8</v>
      </c>
      <c r="P39" s="22">
        <f t="shared" si="22"/>
      </c>
      <c r="Q39" s="27"/>
      <c r="R39" s="13">
        <f t="shared" si="23"/>
        <v>41947</v>
      </c>
      <c r="S39" s="17" t="s">
        <v>9</v>
      </c>
      <c r="T39" s="22">
        <f t="shared" si="24"/>
      </c>
      <c r="U39" s="27"/>
      <c r="V39" s="13">
        <f t="shared" si="25"/>
        <v>41977</v>
      </c>
      <c r="W39" s="17"/>
      <c r="X39" s="37">
        <f t="shared" si="26"/>
      </c>
      <c r="Y39" s="46"/>
      <c r="Z39" s="34"/>
      <c r="AA39" s="31"/>
      <c r="AB39" s="31"/>
      <c r="AC39" s="31"/>
      <c r="AD39" s="101">
        <f t="shared" si="12"/>
        <v>42718.34561244449</v>
      </c>
      <c r="AE39" s="81">
        <v>14</v>
      </c>
      <c r="AF39" s="31"/>
      <c r="AG39" s="31"/>
      <c r="AH39" s="31"/>
      <c r="AI39" s="31"/>
      <c r="AJ39" s="31"/>
      <c r="AK39" s="31"/>
    </row>
    <row r="40" spans="1:37" ht="18" customHeight="1">
      <c r="A40" s="56"/>
      <c r="B40" s="13">
        <f t="shared" si="15"/>
        <v>41825</v>
      </c>
      <c r="C40" s="17" t="s">
        <v>8</v>
      </c>
      <c r="D40" s="22">
        <f t="shared" si="16"/>
      </c>
      <c r="E40" s="25"/>
      <c r="F40" s="13">
        <f t="shared" si="17"/>
        <v>41856</v>
      </c>
      <c r="G40" s="17" t="s">
        <v>8</v>
      </c>
      <c r="H40" s="22">
        <f t="shared" si="18"/>
      </c>
      <c r="I40" s="27"/>
      <c r="J40" s="13">
        <f t="shared" si="19"/>
        <v>41887</v>
      </c>
      <c r="K40" s="17" t="s">
        <v>9</v>
      </c>
      <c r="L40" s="22">
        <f t="shared" si="20"/>
      </c>
      <c r="M40" s="27"/>
      <c r="N40" s="13">
        <f t="shared" si="21"/>
        <v>41917</v>
      </c>
      <c r="O40" s="17" t="s">
        <v>8</v>
      </c>
      <c r="P40" s="22">
        <f t="shared" si="22"/>
      </c>
      <c r="Q40" s="27"/>
      <c r="R40" s="13">
        <f t="shared" si="23"/>
        <v>41948</v>
      </c>
      <c r="S40" s="17"/>
      <c r="T40" s="22">
        <f t="shared" si="24"/>
      </c>
      <c r="U40" s="27"/>
      <c r="V40" s="13">
        <f t="shared" si="25"/>
        <v>41978</v>
      </c>
      <c r="W40" s="17"/>
      <c r="X40" s="37">
        <f t="shared" si="26"/>
      </c>
      <c r="Y40" s="46"/>
      <c r="Z40" s="34"/>
      <c r="AA40" s="31"/>
      <c r="AB40" s="31"/>
      <c r="AC40" s="31"/>
      <c r="AD40" s="101">
        <f t="shared" si="12"/>
        <v>42747.876200444494</v>
      </c>
      <c r="AE40" s="80">
        <v>12</v>
      </c>
      <c r="AF40" s="31"/>
      <c r="AG40" s="31"/>
      <c r="AH40" s="31"/>
      <c r="AI40" s="31"/>
      <c r="AJ40" s="31"/>
      <c r="AK40" s="31"/>
    </row>
    <row r="41" spans="1:37" ht="18" customHeight="1">
      <c r="A41" s="56"/>
      <c r="B41" s="13">
        <f t="shared" si="15"/>
        <v>41826</v>
      </c>
      <c r="C41" s="20" t="s">
        <v>8</v>
      </c>
      <c r="D41" s="22">
        <f t="shared" si="16"/>
      </c>
      <c r="E41" s="25"/>
      <c r="F41" s="13">
        <f t="shared" si="17"/>
        <v>41857</v>
      </c>
      <c r="G41" s="20" t="s">
        <v>8</v>
      </c>
      <c r="H41" s="22">
        <f t="shared" si="18"/>
      </c>
      <c r="I41" s="27"/>
      <c r="J41" s="13">
        <f t="shared" si="19"/>
        <v>41888</v>
      </c>
      <c r="K41" s="20"/>
      <c r="L41" s="22">
        <f t="shared" si="20"/>
      </c>
      <c r="M41" s="27"/>
      <c r="N41" s="13">
        <f t="shared" si="21"/>
        <v>41918</v>
      </c>
      <c r="O41" s="20" t="s">
        <v>8</v>
      </c>
      <c r="P41" s="22">
        <f t="shared" si="22"/>
        <v>41</v>
      </c>
      <c r="Q41" s="27"/>
      <c r="R41" s="13">
        <f t="shared" si="23"/>
        <v>41949</v>
      </c>
      <c r="S41" s="17"/>
      <c r="T41" s="22">
        <f t="shared" si="24"/>
      </c>
      <c r="U41" s="27"/>
      <c r="V41" s="13">
        <f t="shared" si="25"/>
        <v>41979</v>
      </c>
      <c r="W41" s="20"/>
      <c r="X41" s="37">
        <f t="shared" si="26"/>
      </c>
      <c r="Y41" s="46"/>
      <c r="Z41" s="34"/>
      <c r="AA41" s="31"/>
      <c r="AB41" s="31"/>
      <c r="AC41" s="31"/>
      <c r="AD41" s="101">
        <f t="shared" si="12"/>
        <v>42777.406788444496</v>
      </c>
      <c r="AE41" s="80">
        <v>11</v>
      </c>
      <c r="AF41" s="31"/>
      <c r="AG41" s="31"/>
      <c r="AH41" s="31"/>
      <c r="AI41" s="31"/>
      <c r="AJ41" s="31"/>
      <c r="AK41" s="31"/>
    </row>
    <row r="42" spans="1:37" ht="18" customHeight="1">
      <c r="A42" s="56"/>
      <c r="B42" s="13">
        <f t="shared" si="15"/>
        <v>41827</v>
      </c>
      <c r="C42" s="17" t="s">
        <v>8</v>
      </c>
      <c r="D42" s="22">
        <f t="shared" si="16"/>
        <v>28</v>
      </c>
      <c r="E42" s="25"/>
      <c r="F42" s="13">
        <f t="shared" si="17"/>
        <v>41858</v>
      </c>
      <c r="G42" s="17" t="s">
        <v>8</v>
      </c>
      <c r="H42" s="22">
        <f t="shared" si="18"/>
      </c>
      <c r="I42" s="27"/>
      <c r="J42" s="13">
        <f t="shared" si="19"/>
        <v>41889</v>
      </c>
      <c r="K42" s="17"/>
      <c r="L42" s="22">
        <f t="shared" si="20"/>
      </c>
      <c r="M42" s="27"/>
      <c r="N42" s="13">
        <f t="shared" si="21"/>
        <v>41919</v>
      </c>
      <c r="O42" s="17" t="s">
        <v>8</v>
      </c>
      <c r="P42" s="22">
        <f t="shared" si="22"/>
      </c>
      <c r="Q42" s="27"/>
      <c r="R42" s="13">
        <f t="shared" si="23"/>
        <v>41950</v>
      </c>
      <c r="S42" s="17"/>
      <c r="T42" s="22">
        <f t="shared" si="24"/>
      </c>
      <c r="U42" s="27"/>
      <c r="V42" s="13">
        <f t="shared" si="25"/>
        <v>41980</v>
      </c>
      <c r="W42" s="17"/>
      <c r="X42" s="37">
        <f t="shared" si="26"/>
      </c>
      <c r="Y42" s="46"/>
      <c r="Z42" s="34"/>
      <c r="AA42" s="31"/>
      <c r="AB42" s="31"/>
      <c r="AC42" s="31"/>
      <c r="AD42" s="101">
        <f t="shared" si="12"/>
        <v>42806.9373764445</v>
      </c>
      <c r="AE42" s="80">
        <v>12</v>
      </c>
      <c r="AF42" s="31"/>
      <c r="AG42" s="31"/>
      <c r="AH42" s="31"/>
      <c r="AI42" s="31"/>
      <c r="AJ42" s="31"/>
      <c r="AK42" s="31"/>
    </row>
    <row r="43" spans="1:37" ht="18" customHeight="1">
      <c r="A43" s="56"/>
      <c r="B43" s="13">
        <f t="shared" si="15"/>
        <v>41828</v>
      </c>
      <c r="C43" s="17" t="s">
        <v>8</v>
      </c>
      <c r="D43" s="22">
        <f t="shared" si="16"/>
      </c>
      <c r="E43" s="25"/>
      <c r="F43" s="13">
        <f t="shared" si="17"/>
        <v>41859</v>
      </c>
      <c r="G43" s="17" t="s">
        <v>8</v>
      </c>
      <c r="H43" s="22">
        <f t="shared" si="18"/>
      </c>
      <c r="I43" s="27"/>
      <c r="J43" s="13">
        <f t="shared" si="19"/>
        <v>41890</v>
      </c>
      <c r="K43" s="17"/>
      <c r="L43" s="22">
        <f t="shared" si="20"/>
        <v>37</v>
      </c>
      <c r="M43" s="27"/>
      <c r="N43" s="13">
        <f t="shared" si="21"/>
        <v>41920</v>
      </c>
      <c r="O43" s="17" t="s">
        <v>8</v>
      </c>
      <c r="P43" s="22">
        <f t="shared" si="22"/>
      </c>
      <c r="Q43" s="27"/>
      <c r="R43" s="13">
        <f t="shared" si="23"/>
        <v>41951</v>
      </c>
      <c r="S43" s="17"/>
      <c r="T43" s="22">
        <f t="shared" si="24"/>
      </c>
      <c r="U43" s="27"/>
      <c r="V43" s="13">
        <f t="shared" si="25"/>
        <v>41981</v>
      </c>
      <c r="W43" s="17"/>
      <c r="X43" s="37">
        <f t="shared" si="26"/>
        <v>50</v>
      </c>
      <c r="Y43" s="46"/>
      <c r="Z43" s="34"/>
      <c r="AA43" s="31"/>
      <c r="AB43" s="31"/>
      <c r="AC43" s="31"/>
      <c r="AD43" s="101">
        <f t="shared" si="12"/>
        <v>42836.4679644445</v>
      </c>
      <c r="AE43" s="80">
        <v>11</v>
      </c>
      <c r="AF43" s="31"/>
      <c r="AG43" s="31"/>
      <c r="AH43" s="31"/>
      <c r="AI43" s="31"/>
      <c r="AJ43" s="31"/>
      <c r="AK43" s="31"/>
    </row>
    <row r="44" spans="1:37" ht="18" customHeight="1">
      <c r="A44" s="56"/>
      <c r="B44" s="13">
        <f t="shared" si="15"/>
        <v>41829</v>
      </c>
      <c r="C44" s="17" t="s">
        <v>8</v>
      </c>
      <c r="D44" s="22">
        <f t="shared" si="16"/>
      </c>
      <c r="E44" s="25"/>
      <c r="F44" s="13">
        <f t="shared" si="17"/>
        <v>41860</v>
      </c>
      <c r="G44" s="17" t="s">
        <v>8</v>
      </c>
      <c r="H44" s="22">
        <f t="shared" si="18"/>
      </c>
      <c r="I44" s="27"/>
      <c r="J44" s="13">
        <f t="shared" si="19"/>
        <v>41891</v>
      </c>
      <c r="K44" s="17"/>
      <c r="L44" s="22">
        <f t="shared" si="20"/>
      </c>
      <c r="M44" s="27"/>
      <c r="N44" s="13">
        <f t="shared" si="21"/>
        <v>41921</v>
      </c>
      <c r="O44" s="17" t="s">
        <v>8</v>
      </c>
      <c r="P44" s="22">
        <f t="shared" si="22"/>
      </c>
      <c r="Q44" s="27"/>
      <c r="R44" s="13">
        <f t="shared" si="23"/>
        <v>41952</v>
      </c>
      <c r="S44" s="17"/>
      <c r="T44" s="22">
        <f t="shared" si="24"/>
      </c>
      <c r="U44" s="27"/>
      <c r="V44" s="13">
        <f t="shared" si="25"/>
        <v>41982</v>
      </c>
      <c r="W44" s="17"/>
      <c r="X44" s="37">
        <f t="shared" si="26"/>
      </c>
      <c r="Y44" s="46"/>
      <c r="Z44" s="34"/>
      <c r="AA44" s="31"/>
      <c r="AB44" s="31"/>
      <c r="AC44" s="31"/>
      <c r="AD44" s="101">
        <f t="shared" si="12"/>
        <v>42865.9985524445</v>
      </c>
      <c r="AE44" s="80">
        <v>10</v>
      </c>
      <c r="AF44" s="31"/>
      <c r="AG44" s="31"/>
      <c r="AH44" s="31"/>
      <c r="AI44" s="31"/>
      <c r="AJ44" s="31"/>
      <c r="AK44" s="31"/>
    </row>
    <row r="45" spans="1:37" ht="18" customHeight="1">
      <c r="A45" s="56"/>
      <c r="B45" s="14">
        <f t="shared" si="15"/>
        <v>41830</v>
      </c>
      <c r="C45" s="17" t="s">
        <v>8</v>
      </c>
      <c r="D45" s="22">
        <f t="shared" si="16"/>
      </c>
      <c r="E45" s="25"/>
      <c r="F45" s="14">
        <f t="shared" si="17"/>
        <v>41861</v>
      </c>
      <c r="G45" s="17" t="s">
        <v>8</v>
      </c>
      <c r="H45" s="22">
        <f t="shared" si="18"/>
      </c>
      <c r="I45" s="27"/>
      <c r="J45" s="14">
        <f t="shared" si="19"/>
        <v>41892</v>
      </c>
      <c r="K45" s="17"/>
      <c r="L45" s="22">
        <f t="shared" si="20"/>
      </c>
      <c r="M45" s="27"/>
      <c r="N45" s="14">
        <f t="shared" si="21"/>
        <v>41922</v>
      </c>
      <c r="O45" s="17" t="s">
        <v>8</v>
      </c>
      <c r="P45" s="22">
        <f t="shared" si="22"/>
      </c>
      <c r="Q45" s="27"/>
      <c r="R45" s="14">
        <f t="shared" si="23"/>
        <v>41953</v>
      </c>
      <c r="S45" s="17"/>
      <c r="T45" s="22">
        <f t="shared" si="24"/>
        <v>46</v>
      </c>
      <c r="U45" s="27"/>
      <c r="V45" s="14">
        <f t="shared" si="25"/>
        <v>41983</v>
      </c>
      <c r="W45" s="17"/>
      <c r="X45" s="37">
        <f t="shared" si="26"/>
      </c>
      <c r="Y45" s="46"/>
      <c r="Z45" s="34"/>
      <c r="AA45" s="31"/>
      <c r="AB45" s="31"/>
      <c r="AC45" s="31"/>
      <c r="AD45" s="101">
        <f t="shared" si="12"/>
        <v>42895.5291404445</v>
      </c>
      <c r="AE45" s="80">
        <v>9</v>
      </c>
      <c r="AF45" s="31"/>
      <c r="AG45" s="31"/>
      <c r="AH45" s="31"/>
      <c r="AI45" s="31"/>
      <c r="AJ45" s="31"/>
      <c r="AK45" s="31"/>
    </row>
    <row r="46" spans="1:37" ht="18" customHeight="1">
      <c r="A46" s="56"/>
      <c r="B46" s="14">
        <f t="shared" si="15"/>
        <v>41831</v>
      </c>
      <c r="C46" s="17" t="s">
        <v>8</v>
      </c>
      <c r="D46" s="22">
        <f t="shared" si="16"/>
      </c>
      <c r="E46" s="25"/>
      <c r="F46" s="14">
        <f t="shared" si="17"/>
        <v>41862</v>
      </c>
      <c r="G46" s="17" t="s">
        <v>8</v>
      </c>
      <c r="H46" s="22">
        <f t="shared" si="18"/>
        <v>33</v>
      </c>
      <c r="I46" s="27"/>
      <c r="J46" s="14">
        <f t="shared" si="19"/>
        <v>41893</v>
      </c>
      <c r="K46" s="17"/>
      <c r="L46" s="22">
        <f t="shared" si="20"/>
      </c>
      <c r="M46" s="27"/>
      <c r="N46" s="14">
        <f t="shared" si="21"/>
        <v>41923</v>
      </c>
      <c r="O46" s="17" t="s">
        <v>8</v>
      </c>
      <c r="P46" s="22">
        <f t="shared" si="22"/>
      </c>
      <c r="Q46" s="27"/>
      <c r="R46" s="14">
        <f t="shared" si="23"/>
        <v>41954</v>
      </c>
      <c r="T46" s="22">
        <f t="shared" si="24"/>
      </c>
      <c r="U46" s="27"/>
      <c r="V46" s="14">
        <f t="shared" si="25"/>
        <v>41984</v>
      </c>
      <c r="W46" s="17"/>
      <c r="X46" s="37">
        <f t="shared" si="26"/>
      </c>
      <c r="Y46" s="46"/>
      <c r="Z46" s="34"/>
      <c r="AA46" s="31"/>
      <c r="AB46" s="31"/>
      <c r="AC46" s="31"/>
      <c r="AD46" s="101">
        <f t="shared" si="12"/>
        <v>42925.0597284445</v>
      </c>
      <c r="AE46" s="80">
        <v>9</v>
      </c>
      <c r="AF46" s="31"/>
      <c r="AG46" s="31"/>
      <c r="AH46" s="31"/>
      <c r="AI46" s="31"/>
      <c r="AJ46" s="31"/>
      <c r="AK46" s="31"/>
    </row>
    <row r="47" spans="1:37" ht="18" customHeight="1">
      <c r="A47" s="56"/>
      <c r="B47" s="14">
        <f t="shared" si="15"/>
        <v>41832</v>
      </c>
      <c r="C47" s="17" t="s">
        <v>8</v>
      </c>
      <c r="D47" s="22">
        <f t="shared" si="16"/>
      </c>
      <c r="E47" s="25"/>
      <c r="F47" s="14">
        <f t="shared" si="17"/>
        <v>41863</v>
      </c>
      <c r="G47" s="17" t="s">
        <v>8</v>
      </c>
      <c r="H47" s="22">
        <f t="shared" si="18"/>
      </c>
      <c r="I47" s="27"/>
      <c r="J47" s="14">
        <f t="shared" si="19"/>
        <v>41894</v>
      </c>
      <c r="K47" s="17"/>
      <c r="L47" s="22">
        <f t="shared" si="20"/>
      </c>
      <c r="M47" s="27"/>
      <c r="N47" s="14">
        <f t="shared" si="21"/>
        <v>41924</v>
      </c>
      <c r="O47" s="17" t="s">
        <v>8</v>
      </c>
      <c r="P47" s="22">
        <f t="shared" si="22"/>
      </c>
      <c r="Q47" s="27"/>
      <c r="R47" s="14">
        <f t="shared" si="23"/>
        <v>41955</v>
      </c>
      <c r="S47" s="17"/>
      <c r="T47" s="22">
        <f t="shared" si="24"/>
      </c>
      <c r="U47" s="27"/>
      <c r="V47" s="14">
        <f t="shared" si="25"/>
        <v>41985</v>
      </c>
      <c r="W47" s="17"/>
      <c r="X47" s="37">
        <f t="shared" si="26"/>
      </c>
      <c r="Y47" s="46"/>
      <c r="Z47" s="34"/>
      <c r="AA47" s="31"/>
      <c r="AB47" s="31"/>
      <c r="AC47" s="31"/>
      <c r="AD47" s="101">
        <f t="shared" si="12"/>
        <v>42954.590316444504</v>
      </c>
      <c r="AE47" s="80">
        <v>7</v>
      </c>
      <c r="AF47" s="31"/>
      <c r="AG47" s="31"/>
      <c r="AH47" s="31"/>
      <c r="AI47" s="31"/>
      <c r="AJ47" s="31"/>
      <c r="AK47" s="31"/>
    </row>
    <row r="48" spans="1:37" ht="18" customHeight="1">
      <c r="A48" s="56"/>
      <c r="B48" s="14">
        <f t="shared" si="15"/>
        <v>41833</v>
      </c>
      <c r="C48" s="17" t="s">
        <v>8</v>
      </c>
      <c r="D48" s="22">
        <f t="shared" si="16"/>
      </c>
      <c r="E48" s="25"/>
      <c r="F48" s="14">
        <f t="shared" si="17"/>
        <v>41864</v>
      </c>
      <c r="G48" s="17" t="s">
        <v>8</v>
      </c>
      <c r="H48" s="22">
        <f t="shared" si="18"/>
      </c>
      <c r="I48" s="27"/>
      <c r="J48" s="14">
        <f t="shared" si="19"/>
        <v>41895</v>
      </c>
      <c r="K48" s="17"/>
      <c r="L48" s="22">
        <f t="shared" si="20"/>
      </c>
      <c r="M48" s="27"/>
      <c r="N48" s="14">
        <f t="shared" si="21"/>
        <v>41925</v>
      </c>
      <c r="O48" s="17" t="s">
        <v>8</v>
      </c>
      <c r="P48" s="22">
        <f t="shared" si="22"/>
        <v>42</v>
      </c>
      <c r="Q48" s="27"/>
      <c r="R48" s="14">
        <f t="shared" si="23"/>
        <v>41956</v>
      </c>
      <c r="S48" s="17"/>
      <c r="T48" s="22">
        <f t="shared" si="24"/>
      </c>
      <c r="U48" s="27"/>
      <c r="V48" s="14">
        <f t="shared" si="25"/>
        <v>41986</v>
      </c>
      <c r="W48" s="17"/>
      <c r="X48" s="37">
        <f t="shared" si="26"/>
      </c>
      <c r="Y48" s="46"/>
      <c r="Z48" s="34"/>
      <c r="AA48" s="31"/>
      <c r="AB48" s="31"/>
      <c r="AC48" s="31"/>
      <c r="AD48" s="101">
        <f t="shared" si="12"/>
        <v>42984.120904444506</v>
      </c>
      <c r="AE48" s="80">
        <v>6</v>
      </c>
      <c r="AF48" s="31"/>
      <c r="AG48" s="31"/>
      <c r="AH48" s="31"/>
      <c r="AI48" s="31"/>
      <c r="AJ48" s="31"/>
      <c r="AK48" s="31"/>
    </row>
    <row r="49" spans="1:37" ht="18" customHeight="1">
      <c r="A49" s="56"/>
      <c r="B49" s="14">
        <f t="shared" si="15"/>
        <v>41834</v>
      </c>
      <c r="C49" s="17" t="s">
        <v>8</v>
      </c>
      <c r="D49" s="22">
        <f t="shared" si="16"/>
        <v>29</v>
      </c>
      <c r="E49" s="25"/>
      <c r="F49" s="14">
        <f t="shared" si="17"/>
        <v>41865</v>
      </c>
      <c r="G49" s="17" t="s">
        <v>8</v>
      </c>
      <c r="H49" s="22">
        <f t="shared" si="18"/>
      </c>
      <c r="I49" s="27"/>
      <c r="J49" s="14">
        <f t="shared" si="19"/>
        <v>41896</v>
      </c>
      <c r="K49" s="17"/>
      <c r="L49" s="22">
        <f t="shared" si="20"/>
      </c>
      <c r="M49" s="27"/>
      <c r="N49" s="14">
        <f t="shared" si="21"/>
        <v>41926</v>
      </c>
      <c r="O49" s="17" t="s">
        <v>8</v>
      </c>
      <c r="P49" s="22">
        <f t="shared" si="22"/>
      </c>
      <c r="Q49" s="27"/>
      <c r="R49" s="14">
        <f t="shared" si="23"/>
        <v>41957</v>
      </c>
      <c r="S49" s="17"/>
      <c r="T49" s="22">
        <f t="shared" si="24"/>
      </c>
      <c r="U49" s="27"/>
      <c r="V49" s="14">
        <f t="shared" si="25"/>
        <v>41987</v>
      </c>
      <c r="W49" s="17"/>
      <c r="X49" s="37">
        <f t="shared" si="26"/>
      </c>
      <c r="Y49" s="46"/>
      <c r="Z49" s="34"/>
      <c r="AA49" s="31"/>
      <c r="AB49" s="31"/>
      <c r="AC49" s="31"/>
      <c r="AD49" s="101">
        <f t="shared" si="12"/>
        <v>43013.65149244451</v>
      </c>
      <c r="AE49" s="80">
        <v>5</v>
      </c>
      <c r="AF49" s="31"/>
      <c r="AG49" s="31"/>
      <c r="AH49" s="31"/>
      <c r="AI49" s="31"/>
      <c r="AJ49" s="31"/>
      <c r="AK49" s="31"/>
    </row>
    <row r="50" spans="1:37" ht="18" customHeight="1">
      <c r="A50" s="56"/>
      <c r="B50" s="14">
        <f t="shared" si="15"/>
        <v>41835</v>
      </c>
      <c r="C50" s="17" t="s">
        <v>8</v>
      </c>
      <c r="D50" s="22">
        <f t="shared" si="16"/>
      </c>
      <c r="E50" s="25"/>
      <c r="F50" s="14">
        <f t="shared" si="17"/>
        <v>41866</v>
      </c>
      <c r="G50" s="20" t="s">
        <v>8</v>
      </c>
      <c r="H50" s="22">
        <f t="shared" si="18"/>
      </c>
      <c r="I50" s="27"/>
      <c r="J50" s="14">
        <f t="shared" si="19"/>
        <v>41897</v>
      </c>
      <c r="K50" s="17"/>
      <c r="L50" s="22">
        <f t="shared" si="20"/>
        <v>38</v>
      </c>
      <c r="M50" s="27"/>
      <c r="N50" s="14">
        <f t="shared" si="21"/>
        <v>41927</v>
      </c>
      <c r="O50" s="17" t="s">
        <v>8</v>
      </c>
      <c r="P50" s="22">
        <f t="shared" si="22"/>
      </c>
      <c r="Q50" s="27"/>
      <c r="R50" s="14">
        <f t="shared" si="23"/>
        <v>41958</v>
      </c>
      <c r="S50" s="17"/>
      <c r="T50" s="22">
        <f t="shared" si="24"/>
      </c>
      <c r="U50" s="27"/>
      <c r="V50" s="14">
        <f t="shared" si="25"/>
        <v>41988</v>
      </c>
      <c r="W50" s="17"/>
      <c r="X50" s="37">
        <f t="shared" si="26"/>
        <v>51</v>
      </c>
      <c r="Y50" s="46"/>
      <c r="Z50" s="34"/>
      <c r="AA50" s="31"/>
      <c r="AB50" s="31"/>
      <c r="AC50" s="31"/>
      <c r="AD50" s="101">
        <f t="shared" si="12"/>
        <v>43043.18208044451</v>
      </c>
      <c r="AE50" s="80">
        <v>4</v>
      </c>
      <c r="AF50" s="31"/>
      <c r="AG50" s="31"/>
      <c r="AH50" s="31"/>
      <c r="AI50" s="31"/>
      <c r="AJ50" s="31"/>
      <c r="AK50" s="31"/>
    </row>
    <row r="51" spans="1:37" ht="18" customHeight="1">
      <c r="A51" s="56"/>
      <c r="B51" s="14">
        <f t="shared" si="15"/>
        <v>41836</v>
      </c>
      <c r="C51" s="17" t="s">
        <v>8</v>
      </c>
      <c r="D51" s="22">
        <f t="shared" si="16"/>
      </c>
      <c r="E51" s="25"/>
      <c r="F51" s="14">
        <f t="shared" si="17"/>
        <v>41867</v>
      </c>
      <c r="G51" s="17" t="s">
        <v>8</v>
      </c>
      <c r="H51" s="22">
        <f t="shared" si="18"/>
      </c>
      <c r="I51" s="27"/>
      <c r="J51" s="14">
        <f t="shared" si="19"/>
        <v>41898</v>
      </c>
      <c r="K51" s="17"/>
      <c r="L51" s="22">
        <f t="shared" si="20"/>
      </c>
      <c r="M51" s="27"/>
      <c r="N51" s="14">
        <f t="shared" si="21"/>
        <v>41928</v>
      </c>
      <c r="O51" s="17" t="s">
        <v>8</v>
      </c>
      <c r="P51" s="22">
        <f t="shared" si="22"/>
      </c>
      <c r="Q51" s="27"/>
      <c r="R51" s="14">
        <f t="shared" si="23"/>
        <v>41959</v>
      </c>
      <c r="S51" s="17"/>
      <c r="T51" s="22">
        <f t="shared" si="24"/>
      </c>
      <c r="U51" s="27"/>
      <c r="V51" s="14">
        <f t="shared" si="25"/>
        <v>41989</v>
      </c>
      <c r="W51" s="17"/>
      <c r="X51" s="37">
        <f t="shared" si="26"/>
      </c>
      <c r="Y51" s="46"/>
      <c r="Z51" s="34"/>
      <c r="AA51" s="31"/>
      <c r="AB51" s="31"/>
      <c r="AC51" s="31"/>
      <c r="AD51" s="101">
        <f t="shared" si="12"/>
        <v>43072.71266844451</v>
      </c>
      <c r="AE51" s="81">
        <v>3</v>
      </c>
      <c r="AF51" s="31"/>
      <c r="AG51" s="31"/>
      <c r="AH51" s="31"/>
      <c r="AI51" s="31"/>
      <c r="AJ51" s="31"/>
      <c r="AK51" s="31"/>
    </row>
    <row r="52" spans="1:37" ht="18" customHeight="1">
      <c r="A52" s="56"/>
      <c r="B52" s="14">
        <f t="shared" si="15"/>
        <v>41837</v>
      </c>
      <c r="C52" s="17" t="s">
        <v>8</v>
      </c>
      <c r="D52" s="22">
        <f t="shared" si="16"/>
      </c>
      <c r="E52" s="25"/>
      <c r="F52" s="14">
        <f t="shared" si="17"/>
        <v>41868</v>
      </c>
      <c r="G52" s="17" t="s">
        <v>8</v>
      </c>
      <c r="H52" s="22">
        <f t="shared" si="18"/>
      </c>
      <c r="I52" s="27"/>
      <c r="J52" s="14">
        <f t="shared" si="19"/>
        <v>41899</v>
      </c>
      <c r="K52" s="17"/>
      <c r="L52" s="22">
        <f t="shared" si="20"/>
      </c>
      <c r="M52" s="27"/>
      <c r="N52" s="14">
        <f t="shared" si="21"/>
        <v>41929</v>
      </c>
      <c r="O52" s="17" t="s">
        <v>8</v>
      </c>
      <c r="P52" s="22">
        <f t="shared" si="22"/>
      </c>
      <c r="Q52" s="27"/>
      <c r="R52" s="14">
        <f t="shared" si="23"/>
        <v>41960</v>
      </c>
      <c r="S52" s="17"/>
      <c r="T52" s="22">
        <f t="shared" si="24"/>
        <v>47</v>
      </c>
      <c r="U52" s="27"/>
      <c r="V52" s="14">
        <f t="shared" si="25"/>
        <v>41990</v>
      </c>
      <c r="W52" s="17"/>
      <c r="X52" s="37">
        <f t="shared" si="26"/>
      </c>
      <c r="Y52" s="46"/>
      <c r="Z52" s="34"/>
      <c r="AA52" s="31"/>
      <c r="AB52" s="31"/>
      <c r="AC52" s="31"/>
      <c r="AD52" s="101">
        <f t="shared" si="12"/>
        <v>43102.24325644451</v>
      </c>
      <c r="AE52" s="80">
        <v>2</v>
      </c>
      <c r="AF52" s="31"/>
      <c r="AG52" s="31"/>
      <c r="AH52" s="31"/>
      <c r="AI52" s="31"/>
      <c r="AJ52" s="31"/>
      <c r="AK52" s="31"/>
    </row>
    <row r="53" spans="1:37" ht="18" customHeight="1">
      <c r="A53" s="56"/>
      <c r="B53" s="14">
        <f t="shared" si="15"/>
        <v>41838</v>
      </c>
      <c r="C53" s="17" t="s">
        <v>8</v>
      </c>
      <c r="D53" s="22">
        <f t="shared" si="16"/>
      </c>
      <c r="E53" s="25"/>
      <c r="F53" s="14">
        <f t="shared" si="17"/>
        <v>41869</v>
      </c>
      <c r="G53" s="17" t="s">
        <v>8</v>
      </c>
      <c r="H53" s="22">
        <f t="shared" si="18"/>
        <v>34</v>
      </c>
      <c r="I53" s="27"/>
      <c r="J53" s="14">
        <f t="shared" si="19"/>
        <v>41900</v>
      </c>
      <c r="K53" s="17"/>
      <c r="L53" s="22">
        <f t="shared" si="20"/>
      </c>
      <c r="M53" s="27"/>
      <c r="N53" s="14">
        <f t="shared" si="21"/>
        <v>41930</v>
      </c>
      <c r="O53" s="17" t="s">
        <v>8</v>
      </c>
      <c r="P53" s="22">
        <f t="shared" si="22"/>
      </c>
      <c r="Q53" s="27"/>
      <c r="R53" s="14">
        <f t="shared" si="23"/>
        <v>41961</v>
      </c>
      <c r="S53" s="17"/>
      <c r="T53" s="22">
        <f t="shared" si="24"/>
      </c>
      <c r="U53" s="27"/>
      <c r="V53" s="14">
        <f t="shared" si="25"/>
        <v>41991</v>
      </c>
      <c r="W53" s="17"/>
      <c r="X53" s="37">
        <f t="shared" si="26"/>
      </c>
      <c r="Y53" s="46"/>
      <c r="Z53" s="34"/>
      <c r="AA53" s="31"/>
      <c r="AB53" s="31"/>
      <c r="AC53" s="31"/>
      <c r="AD53" s="101">
        <f t="shared" si="12"/>
        <v>43131.77384444451</v>
      </c>
      <c r="AE53" s="80">
        <v>31</v>
      </c>
      <c r="AF53" s="31"/>
      <c r="AG53" s="31"/>
      <c r="AH53" s="31"/>
      <c r="AI53" s="31"/>
      <c r="AJ53" s="31"/>
      <c r="AK53" s="31"/>
    </row>
    <row r="54" spans="1:37" ht="18" customHeight="1">
      <c r="A54" s="56"/>
      <c r="B54" s="14">
        <f t="shared" si="15"/>
        <v>41839</v>
      </c>
      <c r="C54" s="17" t="s">
        <v>8</v>
      </c>
      <c r="D54" s="22">
        <f t="shared" si="16"/>
      </c>
      <c r="E54" s="25"/>
      <c r="F54" s="14">
        <f t="shared" si="17"/>
        <v>41870</v>
      </c>
      <c r="G54" s="17" t="s">
        <v>8</v>
      </c>
      <c r="H54" s="22">
        <f t="shared" si="18"/>
      </c>
      <c r="I54" s="27"/>
      <c r="J54" s="14">
        <f t="shared" si="19"/>
        <v>41901</v>
      </c>
      <c r="K54" s="17"/>
      <c r="L54" s="22">
        <f t="shared" si="20"/>
      </c>
      <c r="M54" s="27"/>
      <c r="N54" s="14">
        <f t="shared" si="21"/>
        <v>41931</v>
      </c>
      <c r="O54" s="17" t="s">
        <v>8</v>
      </c>
      <c r="P54" s="22">
        <f t="shared" si="22"/>
      </c>
      <c r="Q54" s="27"/>
      <c r="R54" s="14">
        <f t="shared" si="23"/>
        <v>41962</v>
      </c>
      <c r="S54" s="17"/>
      <c r="T54" s="22">
        <f t="shared" si="24"/>
      </c>
      <c r="U54" s="27"/>
      <c r="V54" s="14">
        <f t="shared" si="25"/>
        <v>41992</v>
      </c>
      <c r="W54" s="17"/>
      <c r="X54" s="37">
        <f t="shared" si="26"/>
      </c>
      <c r="Y54" s="46"/>
      <c r="Z54" s="34"/>
      <c r="AA54" s="31"/>
      <c r="AB54" s="31"/>
      <c r="AC54" s="31"/>
      <c r="AD54" s="101">
        <f t="shared" si="12"/>
        <v>43161.304432444515</v>
      </c>
      <c r="AE54" s="80">
        <v>2</v>
      </c>
      <c r="AF54" s="31"/>
      <c r="AG54" s="31"/>
      <c r="AH54" s="31"/>
      <c r="AI54" s="31"/>
      <c r="AJ54" s="31"/>
      <c r="AK54" s="31"/>
    </row>
    <row r="55" spans="1:37" ht="18" customHeight="1">
      <c r="A55" s="56"/>
      <c r="B55" s="14">
        <f t="shared" si="15"/>
        <v>41840</v>
      </c>
      <c r="C55" s="17" t="s">
        <v>8</v>
      </c>
      <c r="D55" s="22">
        <f t="shared" si="16"/>
      </c>
      <c r="E55" s="25"/>
      <c r="F55" s="14">
        <f t="shared" si="17"/>
        <v>41871</v>
      </c>
      <c r="G55" s="17"/>
      <c r="H55" s="22">
        <f t="shared" si="18"/>
      </c>
      <c r="I55" s="27"/>
      <c r="J55" s="14">
        <f t="shared" si="19"/>
        <v>41902</v>
      </c>
      <c r="K55" s="17"/>
      <c r="L55" s="22">
        <f t="shared" si="20"/>
      </c>
      <c r="M55" s="27"/>
      <c r="N55" s="14">
        <f t="shared" si="21"/>
        <v>41932</v>
      </c>
      <c r="O55" s="17"/>
      <c r="P55" s="22">
        <f t="shared" si="22"/>
        <v>43</v>
      </c>
      <c r="Q55" s="27"/>
      <c r="R55" s="14">
        <f t="shared" si="23"/>
        <v>41963</v>
      </c>
      <c r="S55" s="17"/>
      <c r="T55" s="22">
        <f t="shared" si="24"/>
      </c>
      <c r="U55" s="27"/>
      <c r="V55" s="14">
        <f t="shared" si="25"/>
        <v>41993</v>
      </c>
      <c r="W55" s="17" t="s">
        <v>8</v>
      </c>
      <c r="X55" s="37">
        <f t="shared" si="26"/>
      </c>
      <c r="Y55" s="46"/>
      <c r="Z55" s="34"/>
      <c r="AA55" s="31"/>
      <c r="AB55" s="31"/>
      <c r="AC55" s="31"/>
      <c r="AD55" s="101">
        <f t="shared" si="12"/>
        <v>43190.835020444516</v>
      </c>
      <c r="AE55" s="80">
        <v>31</v>
      </c>
      <c r="AF55" s="31"/>
      <c r="AG55" s="31"/>
      <c r="AH55" s="31"/>
      <c r="AI55" s="31"/>
      <c r="AJ55" s="31"/>
      <c r="AK55" s="31"/>
    </row>
    <row r="56" spans="1:37" ht="18" customHeight="1">
      <c r="A56" s="56"/>
      <c r="B56" s="14">
        <f t="shared" si="15"/>
        <v>41841</v>
      </c>
      <c r="C56" s="17" t="s">
        <v>8</v>
      </c>
      <c r="D56" s="22">
        <f t="shared" si="16"/>
        <v>30</v>
      </c>
      <c r="E56" s="25"/>
      <c r="F56" s="14">
        <f t="shared" si="17"/>
        <v>41872</v>
      </c>
      <c r="G56" s="17"/>
      <c r="H56" s="22">
        <f t="shared" si="18"/>
      </c>
      <c r="I56" s="27"/>
      <c r="J56" s="14">
        <f t="shared" si="19"/>
        <v>41903</v>
      </c>
      <c r="K56" s="17"/>
      <c r="L56" s="22">
        <f t="shared" si="20"/>
      </c>
      <c r="M56" s="27"/>
      <c r="N56" s="14">
        <f t="shared" si="21"/>
        <v>41933</v>
      </c>
      <c r="O56" s="17"/>
      <c r="P56" s="22">
        <f t="shared" si="22"/>
      </c>
      <c r="Q56" s="27"/>
      <c r="R56" s="14">
        <f t="shared" si="23"/>
        <v>41964</v>
      </c>
      <c r="S56" s="17"/>
      <c r="T56" s="22">
        <f t="shared" si="24"/>
      </c>
      <c r="U56" s="27"/>
      <c r="V56" s="14">
        <f t="shared" si="25"/>
        <v>41994</v>
      </c>
      <c r="W56" s="17" t="s">
        <v>8</v>
      </c>
      <c r="X56" s="37">
        <f t="shared" si="26"/>
      </c>
      <c r="Y56" s="46"/>
      <c r="Z56" s="34"/>
      <c r="AA56" s="31"/>
      <c r="AB56" s="31"/>
      <c r="AC56" s="31"/>
      <c r="AD56" s="101">
        <f t="shared" si="12"/>
        <v>43220.36560844452</v>
      </c>
      <c r="AE56" s="80">
        <v>30</v>
      </c>
      <c r="AF56" s="31"/>
      <c r="AG56" s="31"/>
      <c r="AH56" s="31"/>
      <c r="AI56" s="31"/>
      <c r="AJ56" s="31"/>
      <c r="AK56" s="31"/>
    </row>
    <row r="57" spans="1:37" ht="18" customHeight="1">
      <c r="A57" s="56"/>
      <c r="B57" s="14">
        <f t="shared" si="15"/>
        <v>41842</v>
      </c>
      <c r="C57" s="17" t="s">
        <v>8</v>
      </c>
      <c r="D57" s="22">
        <f t="shared" si="16"/>
      </c>
      <c r="E57" s="25"/>
      <c r="F57" s="14">
        <f t="shared" si="17"/>
        <v>41873</v>
      </c>
      <c r="G57" s="17"/>
      <c r="H57" s="22">
        <f t="shared" si="18"/>
      </c>
      <c r="I57" s="27"/>
      <c r="J57" s="14">
        <f t="shared" si="19"/>
        <v>41904</v>
      </c>
      <c r="K57" s="17"/>
      <c r="L57" s="22">
        <f t="shared" si="20"/>
        <v>39</v>
      </c>
      <c r="M57" s="27"/>
      <c r="N57" s="14">
        <f t="shared" si="21"/>
        <v>41934</v>
      </c>
      <c r="P57" s="22">
        <f t="shared" si="22"/>
      </c>
      <c r="Q57" s="27"/>
      <c r="R57" s="14">
        <f t="shared" si="23"/>
        <v>41965</v>
      </c>
      <c r="S57" s="17"/>
      <c r="T57" s="22">
        <f t="shared" si="24"/>
      </c>
      <c r="U57" s="27"/>
      <c r="V57" s="14">
        <f t="shared" si="25"/>
        <v>41995</v>
      </c>
      <c r="W57" s="17" t="s">
        <v>8</v>
      </c>
      <c r="X57" s="37">
        <f t="shared" si="26"/>
        <v>52</v>
      </c>
      <c r="Y57" s="46"/>
      <c r="Z57" s="34"/>
      <c r="AA57" s="31"/>
      <c r="AB57" s="31"/>
      <c r="AC57" s="31"/>
      <c r="AD57" s="101">
        <f t="shared" si="12"/>
        <v>43249.89619644452</v>
      </c>
      <c r="AE57" s="80">
        <v>29</v>
      </c>
      <c r="AF57" s="31"/>
      <c r="AG57" s="31"/>
      <c r="AH57" s="31"/>
      <c r="AI57" s="31"/>
      <c r="AJ57" s="31"/>
      <c r="AK57" s="31"/>
    </row>
    <row r="58" spans="1:37" ht="18" customHeight="1">
      <c r="A58" s="56"/>
      <c r="B58" s="14">
        <f t="shared" si="15"/>
        <v>41843</v>
      </c>
      <c r="C58" s="17" t="s">
        <v>8</v>
      </c>
      <c r="D58" s="22">
        <f t="shared" si="16"/>
      </c>
      <c r="E58" s="25"/>
      <c r="F58" s="14">
        <f t="shared" si="17"/>
        <v>41874</v>
      </c>
      <c r="G58" s="17"/>
      <c r="H58" s="22">
        <f t="shared" si="18"/>
      </c>
      <c r="I58" s="27"/>
      <c r="J58" s="14">
        <f t="shared" si="19"/>
        <v>41905</v>
      </c>
      <c r="K58" s="17"/>
      <c r="L58" s="22">
        <f t="shared" si="20"/>
      </c>
      <c r="M58" s="27"/>
      <c r="N58" s="14">
        <f t="shared" si="21"/>
        <v>41935</v>
      </c>
      <c r="O58" s="17"/>
      <c r="P58" s="22">
        <f t="shared" si="22"/>
      </c>
      <c r="Q58" s="27"/>
      <c r="R58" s="14">
        <f t="shared" si="23"/>
        <v>41966</v>
      </c>
      <c r="S58" s="17"/>
      <c r="T58" s="22">
        <f t="shared" si="24"/>
      </c>
      <c r="U58" s="27"/>
      <c r="V58" s="14">
        <f t="shared" si="25"/>
        <v>41996</v>
      </c>
      <c r="W58" s="60" t="s">
        <v>8</v>
      </c>
      <c r="X58" s="37">
        <f t="shared" si="26"/>
      </c>
      <c r="Y58" s="46"/>
      <c r="Z58" s="34"/>
      <c r="AA58" s="31"/>
      <c r="AB58" s="31"/>
      <c r="AC58" s="31"/>
      <c r="AD58" s="101">
        <f t="shared" si="12"/>
        <v>43279.42678444452</v>
      </c>
      <c r="AE58" s="80">
        <v>28</v>
      </c>
      <c r="AF58" s="31"/>
      <c r="AG58" s="31"/>
      <c r="AH58" s="31"/>
      <c r="AI58" s="31"/>
      <c r="AJ58" s="31"/>
      <c r="AK58" s="31"/>
    </row>
    <row r="59" spans="1:37" ht="18" customHeight="1">
      <c r="A59" s="56"/>
      <c r="B59" s="14">
        <f t="shared" si="15"/>
        <v>41844</v>
      </c>
      <c r="C59" s="17" t="s">
        <v>8</v>
      </c>
      <c r="D59" s="22">
        <f t="shared" si="16"/>
      </c>
      <c r="E59" s="25"/>
      <c r="F59" s="14">
        <f t="shared" si="17"/>
        <v>41875</v>
      </c>
      <c r="G59" s="17"/>
      <c r="H59" s="22">
        <f t="shared" si="18"/>
      </c>
      <c r="I59" s="27"/>
      <c r="J59" s="14">
        <f t="shared" si="19"/>
        <v>41906</v>
      </c>
      <c r="K59" s="17"/>
      <c r="L59" s="22">
        <f t="shared" si="20"/>
      </c>
      <c r="M59" s="27"/>
      <c r="N59" s="14">
        <f t="shared" si="21"/>
        <v>41936</v>
      </c>
      <c r="O59" s="17"/>
      <c r="P59" s="22">
        <f t="shared" si="22"/>
      </c>
      <c r="Q59" s="27"/>
      <c r="R59" s="14">
        <f t="shared" si="23"/>
        <v>41967</v>
      </c>
      <c r="S59" s="17"/>
      <c r="T59" s="22">
        <f t="shared" si="24"/>
        <v>48</v>
      </c>
      <c r="U59" s="27"/>
      <c r="V59" s="91">
        <f t="shared" si="25"/>
        <v>41997</v>
      </c>
      <c r="W59" s="94" t="s">
        <v>23</v>
      </c>
      <c r="X59" s="37">
        <f t="shared" si="26"/>
      </c>
      <c r="Y59" s="46"/>
      <c r="Z59" s="34"/>
      <c r="AA59" s="31"/>
      <c r="AB59" s="31"/>
      <c r="AC59" s="31"/>
      <c r="AD59" s="101">
        <f t="shared" si="12"/>
        <v>43308.95737244452</v>
      </c>
      <c r="AE59" s="80">
        <v>27</v>
      </c>
      <c r="AF59" s="31"/>
      <c r="AG59" s="31"/>
      <c r="AH59" s="31"/>
      <c r="AI59" s="31"/>
      <c r="AJ59" s="31"/>
      <c r="AK59" s="31"/>
    </row>
    <row r="60" spans="1:37" ht="18" customHeight="1">
      <c r="A60" s="56"/>
      <c r="B60" s="14">
        <f t="shared" si="15"/>
        <v>41845</v>
      </c>
      <c r="C60" s="17" t="s">
        <v>8</v>
      </c>
      <c r="D60" s="22">
        <f t="shared" si="16"/>
      </c>
      <c r="E60" s="25"/>
      <c r="F60" s="14">
        <f t="shared" si="17"/>
        <v>41876</v>
      </c>
      <c r="G60" s="17"/>
      <c r="H60" s="22">
        <f t="shared" si="18"/>
        <v>35</v>
      </c>
      <c r="I60" s="27"/>
      <c r="J60" s="14">
        <f t="shared" si="19"/>
        <v>41907</v>
      </c>
      <c r="K60" s="17"/>
      <c r="L60" s="22">
        <f t="shared" si="20"/>
      </c>
      <c r="M60" s="27"/>
      <c r="N60" s="14">
        <f t="shared" si="21"/>
        <v>41937</v>
      </c>
      <c r="O60" s="17"/>
      <c r="P60" s="22">
        <f t="shared" si="22"/>
      </c>
      <c r="Q60" s="27"/>
      <c r="R60" s="14">
        <f t="shared" si="23"/>
        <v>41968</v>
      </c>
      <c r="S60" s="17"/>
      <c r="T60" s="22">
        <f t="shared" si="24"/>
      </c>
      <c r="U60" s="27"/>
      <c r="V60" s="62">
        <f t="shared" si="25"/>
        <v>41998</v>
      </c>
      <c r="W60" s="10" t="s">
        <v>24</v>
      </c>
      <c r="X60" s="37">
        <f t="shared" si="26"/>
      </c>
      <c r="Y60" s="46"/>
      <c r="Z60" s="34"/>
      <c r="AA60" s="31"/>
      <c r="AB60" s="31"/>
      <c r="AC60" s="31"/>
      <c r="AD60" s="101">
        <f t="shared" si="12"/>
        <v>43338.48796044452</v>
      </c>
      <c r="AE60" s="80">
        <v>26</v>
      </c>
      <c r="AF60" s="31"/>
      <c r="AG60" s="31"/>
      <c r="AH60" s="31"/>
      <c r="AI60" s="31"/>
      <c r="AJ60" s="31"/>
      <c r="AK60" s="31"/>
    </row>
    <row r="61" spans="1:37" ht="18" customHeight="1">
      <c r="A61" s="56"/>
      <c r="B61" s="14">
        <f t="shared" si="15"/>
        <v>41846</v>
      </c>
      <c r="C61" s="17" t="s">
        <v>8</v>
      </c>
      <c r="D61" s="22">
        <f t="shared" si="16"/>
      </c>
      <c r="E61" s="25"/>
      <c r="F61" s="14">
        <f t="shared" si="17"/>
        <v>41877</v>
      </c>
      <c r="G61" s="17"/>
      <c r="H61" s="22">
        <f t="shared" si="18"/>
      </c>
      <c r="I61" s="27"/>
      <c r="J61" s="14">
        <f t="shared" si="19"/>
        <v>41908</v>
      </c>
      <c r="K61" s="17"/>
      <c r="L61" s="22">
        <f t="shared" si="20"/>
      </c>
      <c r="M61" s="27"/>
      <c r="N61" s="14">
        <f t="shared" si="21"/>
        <v>41938</v>
      </c>
      <c r="O61" s="17"/>
      <c r="P61" s="22">
        <f t="shared" si="22"/>
      </c>
      <c r="Q61" s="27"/>
      <c r="R61" s="14">
        <f t="shared" si="23"/>
        <v>41969</v>
      </c>
      <c r="S61" s="17"/>
      <c r="T61" s="22">
        <f t="shared" si="24"/>
      </c>
      <c r="U61" s="27"/>
      <c r="V61" s="62">
        <f t="shared" si="25"/>
        <v>41999</v>
      </c>
      <c r="W61" s="10" t="s">
        <v>25</v>
      </c>
      <c r="X61" s="37">
        <f t="shared" si="26"/>
      </c>
      <c r="Y61" s="46"/>
      <c r="Z61" s="34"/>
      <c r="AA61" s="31"/>
      <c r="AB61" s="31"/>
      <c r="AC61" s="31"/>
      <c r="AD61" s="101">
        <f t="shared" si="12"/>
        <v>43368.018548444525</v>
      </c>
      <c r="AE61" s="80">
        <v>25</v>
      </c>
      <c r="AF61" s="31"/>
      <c r="AG61" s="31"/>
      <c r="AH61" s="31"/>
      <c r="AI61" s="31"/>
      <c r="AJ61" s="31"/>
      <c r="AK61" s="31"/>
    </row>
    <row r="62" spans="1:37" ht="18" customHeight="1">
      <c r="A62" s="56"/>
      <c r="B62" s="14">
        <f t="shared" si="15"/>
        <v>41847</v>
      </c>
      <c r="C62" s="17" t="s">
        <v>8</v>
      </c>
      <c r="D62" s="22">
        <f t="shared" si="16"/>
      </c>
      <c r="E62" s="25"/>
      <c r="F62" s="14">
        <f t="shared" si="17"/>
        <v>41878</v>
      </c>
      <c r="G62" s="17"/>
      <c r="H62" s="22">
        <f t="shared" si="18"/>
      </c>
      <c r="I62" s="27"/>
      <c r="J62" s="14">
        <f t="shared" si="19"/>
        <v>41909</v>
      </c>
      <c r="K62" s="17"/>
      <c r="L62" s="22">
        <f t="shared" si="20"/>
      </c>
      <c r="M62" s="27"/>
      <c r="N62" s="14">
        <f t="shared" si="21"/>
        <v>41939</v>
      </c>
      <c r="O62" s="17"/>
      <c r="P62" s="22">
        <f t="shared" si="22"/>
        <v>44</v>
      </c>
      <c r="Q62" s="27"/>
      <c r="R62" s="14">
        <f t="shared" si="23"/>
        <v>41970</v>
      </c>
      <c r="S62" s="17"/>
      <c r="T62" s="22">
        <f t="shared" si="24"/>
      </c>
      <c r="U62" s="27"/>
      <c r="V62" s="14">
        <f t="shared" si="25"/>
        <v>42000</v>
      </c>
      <c r="W62" s="64" t="s">
        <v>8</v>
      </c>
      <c r="X62" s="37">
        <f t="shared" si="26"/>
      </c>
      <c r="Y62" s="46"/>
      <c r="Z62" s="34"/>
      <c r="AA62" s="31"/>
      <c r="AB62" s="31"/>
      <c r="AC62" s="31"/>
      <c r="AD62" s="101">
        <f t="shared" si="12"/>
        <v>43397.549136444526</v>
      </c>
      <c r="AE62" s="80">
        <v>24</v>
      </c>
      <c r="AF62" s="31"/>
      <c r="AG62" s="31"/>
      <c r="AH62" s="31"/>
      <c r="AI62" s="31"/>
      <c r="AJ62" s="31"/>
      <c r="AK62" s="31"/>
    </row>
    <row r="63" spans="1:37" ht="18" customHeight="1">
      <c r="A63" s="56"/>
      <c r="B63" s="14">
        <f t="shared" si="15"/>
        <v>41848</v>
      </c>
      <c r="C63" s="17" t="s">
        <v>8</v>
      </c>
      <c r="D63" s="22">
        <f t="shared" si="16"/>
        <v>31</v>
      </c>
      <c r="E63" s="25"/>
      <c r="F63" s="14">
        <f t="shared" si="17"/>
        <v>41879</v>
      </c>
      <c r="G63" s="17"/>
      <c r="H63" s="22">
        <f t="shared" si="18"/>
      </c>
      <c r="I63" s="27"/>
      <c r="J63" s="14">
        <f t="shared" si="19"/>
        <v>41910</v>
      </c>
      <c r="K63" s="17"/>
      <c r="L63" s="22">
        <f t="shared" si="20"/>
      </c>
      <c r="M63" s="27"/>
      <c r="N63" s="14">
        <f t="shared" si="21"/>
        <v>41940</v>
      </c>
      <c r="O63" s="17"/>
      <c r="P63" s="22">
        <f t="shared" si="22"/>
      </c>
      <c r="Q63" s="27"/>
      <c r="R63" s="14">
        <f t="shared" si="23"/>
        <v>41971</v>
      </c>
      <c r="S63" s="17"/>
      <c r="T63" s="22">
        <f t="shared" si="24"/>
      </c>
      <c r="U63" s="27"/>
      <c r="V63" s="14">
        <f t="shared" si="25"/>
        <v>42001</v>
      </c>
      <c r="W63" s="17" t="s">
        <v>8</v>
      </c>
      <c r="X63" s="37">
        <f t="shared" si="26"/>
      </c>
      <c r="Y63" s="46"/>
      <c r="Z63" s="34"/>
      <c r="AA63" s="31"/>
      <c r="AB63" s="31"/>
      <c r="AC63" s="31"/>
      <c r="AD63" s="101">
        <f t="shared" si="12"/>
        <v>43427.07972444453</v>
      </c>
      <c r="AE63" s="80">
        <v>23</v>
      </c>
      <c r="AF63" s="31"/>
      <c r="AG63" s="31"/>
      <c r="AH63" s="31"/>
      <c r="AI63" s="31"/>
      <c r="AJ63" s="31"/>
      <c r="AK63" s="31"/>
    </row>
    <row r="64" spans="1:37" ht="18" customHeight="1">
      <c r="A64" s="56"/>
      <c r="B64" s="14">
        <f t="shared" si="15"/>
        <v>41849</v>
      </c>
      <c r="C64" s="17" t="s">
        <v>8</v>
      </c>
      <c r="D64" s="22">
        <f t="shared" si="16"/>
      </c>
      <c r="E64" s="25"/>
      <c r="F64" s="14">
        <f t="shared" si="17"/>
        <v>41880</v>
      </c>
      <c r="G64" s="17"/>
      <c r="H64" s="22">
        <f t="shared" si="18"/>
      </c>
      <c r="I64" s="27"/>
      <c r="J64" s="14">
        <f t="shared" si="19"/>
        <v>41911</v>
      </c>
      <c r="K64" s="17"/>
      <c r="L64" s="22">
        <f t="shared" si="20"/>
        <v>40</v>
      </c>
      <c r="M64" s="27"/>
      <c r="N64" s="14">
        <f t="shared" si="21"/>
        <v>41941</v>
      </c>
      <c r="O64" s="17"/>
      <c r="P64" s="22">
        <f t="shared" si="22"/>
      </c>
      <c r="Q64" s="27"/>
      <c r="R64" s="14">
        <f t="shared" si="23"/>
        <v>41972</v>
      </c>
      <c r="S64" s="17"/>
      <c r="T64" s="22">
        <f t="shared" si="24"/>
      </c>
      <c r="U64" s="27"/>
      <c r="V64" s="14">
        <f t="shared" si="25"/>
        <v>42002</v>
      </c>
      <c r="W64" s="17" t="s">
        <v>8</v>
      </c>
      <c r="X64" s="37">
        <f t="shared" si="26"/>
        <v>1</v>
      </c>
      <c r="Y64" s="46"/>
      <c r="Z64" s="34"/>
      <c r="AA64" s="31"/>
      <c r="AB64" s="31"/>
      <c r="AC64" s="31"/>
      <c r="AD64" s="101">
        <f t="shared" si="12"/>
        <v>43456.61031244453</v>
      </c>
      <c r="AE64" s="81">
        <v>22</v>
      </c>
      <c r="AF64" s="31"/>
      <c r="AG64" s="31"/>
      <c r="AH64" s="31"/>
      <c r="AI64" s="31"/>
      <c r="AJ64" s="31"/>
      <c r="AK64" s="31"/>
    </row>
    <row r="65" spans="1:37" ht="18" customHeight="1">
      <c r="A65" s="56"/>
      <c r="B65" s="14">
        <f t="shared" si="15"/>
        <v>41850</v>
      </c>
      <c r="C65" s="17" t="s">
        <v>8</v>
      </c>
      <c r="D65" s="22">
        <f t="shared" si="16"/>
      </c>
      <c r="E65" s="25"/>
      <c r="F65" s="14">
        <f t="shared" si="17"/>
        <v>41881</v>
      </c>
      <c r="G65" s="17"/>
      <c r="H65" s="22">
        <f t="shared" si="18"/>
      </c>
      <c r="I65" s="27"/>
      <c r="J65" s="14">
        <f t="shared" si="19"/>
        <v>41912</v>
      </c>
      <c r="K65" s="17"/>
      <c r="L65" s="22">
        <f t="shared" si="20"/>
      </c>
      <c r="M65" s="27"/>
      <c r="N65" s="14">
        <f t="shared" si="21"/>
        <v>41942</v>
      </c>
      <c r="O65" s="17"/>
      <c r="P65" s="22">
        <f t="shared" si="22"/>
      </c>
      <c r="Q65" s="27"/>
      <c r="R65" s="14">
        <f t="shared" si="23"/>
        <v>41973</v>
      </c>
      <c r="S65" s="17"/>
      <c r="T65" s="22">
        <f t="shared" si="24"/>
      </c>
      <c r="U65" s="27"/>
      <c r="V65" s="14">
        <f t="shared" si="25"/>
        <v>42003</v>
      </c>
      <c r="W65" s="60" t="s">
        <v>8</v>
      </c>
      <c r="X65" s="37">
        <f t="shared" si="26"/>
      </c>
      <c r="Y65" s="46"/>
      <c r="Z65" s="34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8" customHeight="1">
      <c r="A66" s="56"/>
      <c r="B66" s="15">
        <f t="shared" si="15"/>
        <v>41851</v>
      </c>
      <c r="C66" s="18" t="s">
        <v>8</v>
      </c>
      <c r="D66" s="38">
        <f t="shared" si="16"/>
      </c>
      <c r="E66" s="25"/>
      <c r="F66" s="15">
        <f t="shared" si="17"/>
        <v>41882</v>
      </c>
      <c r="G66" s="18"/>
      <c r="H66" s="38">
        <f t="shared" si="18"/>
      </c>
      <c r="I66" s="27"/>
      <c r="J66" s="43"/>
      <c r="K66" s="16"/>
      <c r="L66" s="38"/>
      <c r="M66" s="27"/>
      <c r="N66" s="15">
        <f t="shared" si="21"/>
        <v>41943</v>
      </c>
      <c r="O66" s="18"/>
      <c r="P66" s="38">
        <f t="shared" si="22"/>
      </c>
      <c r="Q66" s="27"/>
      <c r="R66" s="43"/>
      <c r="S66" s="16"/>
      <c r="T66" s="38"/>
      <c r="U66" s="27"/>
      <c r="V66" s="92">
        <f t="shared" si="25"/>
        <v>42004</v>
      </c>
      <c r="W66" s="93" t="s">
        <v>26</v>
      </c>
      <c r="X66" s="38">
        <f t="shared" si="26"/>
      </c>
      <c r="Y66" s="46"/>
      <c r="Z66" s="34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8" customHeight="1">
      <c r="A67" s="31"/>
      <c r="B67" s="35"/>
      <c r="C67" s="35"/>
      <c r="D67" s="35"/>
      <c r="E67" s="31"/>
      <c r="F67" s="35"/>
      <c r="G67" s="35"/>
      <c r="H67" s="35"/>
      <c r="I67" s="31"/>
      <c r="J67" s="35"/>
      <c r="K67" s="35"/>
      <c r="L67" s="35"/>
      <c r="M67" s="31"/>
      <c r="N67" s="35"/>
      <c r="O67" s="35"/>
      <c r="P67" s="35"/>
      <c r="Q67" s="31"/>
      <c r="R67" s="35"/>
      <c r="S67" s="35"/>
      <c r="T67" s="35"/>
      <c r="U67" s="31"/>
      <c r="V67" s="35"/>
      <c r="W67" s="35"/>
      <c r="X67" s="35"/>
      <c r="Y67" s="31"/>
      <c r="Z67" s="34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8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4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8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ht="18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ht="18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ht="18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8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8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8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8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85" ht="12.75" customHeight="1"/>
  </sheetData>
  <sheetProtection password="98E3" sheet="1" objects="1" scenarios="1" formatCells="0" formatColumns="0" formatRows="0" insertColumns="0" insertRows="0" deleteColumns="0" deleteRows="0" selectLockedCells="1"/>
  <mergeCells count="14">
    <mergeCell ref="R35:T35"/>
    <mergeCell ref="V35:X35"/>
    <mergeCell ref="N1:O1"/>
    <mergeCell ref="Z1:AB1"/>
    <mergeCell ref="R2:T2"/>
    <mergeCell ref="V2:X2"/>
    <mergeCell ref="B35:D35"/>
    <mergeCell ref="F35:H35"/>
    <mergeCell ref="J35:L35"/>
    <mergeCell ref="N35:P35"/>
    <mergeCell ref="B2:D2"/>
    <mergeCell ref="F2:H2"/>
    <mergeCell ref="J2:L2"/>
    <mergeCell ref="N2:P2"/>
  </mergeCells>
  <conditionalFormatting sqref="L4:L33">
    <cfRule type="expression" priority="1" dxfId="0" stopIfTrue="1">
      <formula>AND(L4="",OR(AND(MONTH(J4)=MONTH($AL$3),DAY(J4)=DAY($AL$3)),AND(MONTH(J4)=MONTH($AL$4),DAY(J4)=DAY($AL$4)),AND(MONTH(J4)=MONTH($AL$5),DAY(J4)=DAY($AL$5))))</formula>
    </cfRule>
    <cfRule type="expression" priority="2" dxfId="1" stopIfTrue="1">
      <formula>AND(L4&lt;&gt;"",WEEKDAY(J4,1)=2,OR(AND(MONTH(J4)=MONTH($AL$3),DAY(J4)=DAY($AL$3)),AND(MONTH(J4)=MONTH($AL$4),DAY(J4)=DAY($AL$4)),AND(MONTH(J4)=MONTH($AL$5),DAY(J4)=DAY($AL$5))))</formula>
    </cfRule>
    <cfRule type="expression" priority="3" dxfId="2" stopIfTrue="1">
      <formula>AND(L4&lt;&gt;"",WEEKDAY(J4,1)=2)</formula>
    </cfRule>
  </conditionalFormatting>
  <conditionalFormatting sqref="P4:P33">
    <cfRule type="expression" priority="4" dxfId="0" stopIfTrue="1">
      <formula>AND(P4="",OR(AND(MONTH(N4)=MONTH($AL$4),DAY(N4)=DAY($AL$4)),AND(MONTH(N4)=MONTH($AL$5),DAY(N4)=DAY($AL$5)),AND(MONTH(N4)=MONTH($AL$6),DAY(N4)=DAY($AL$6))))</formula>
    </cfRule>
    <cfRule type="expression" priority="5" dxfId="1" stopIfTrue="1">
      <formula>AND(P4&lt;&gt;"",WEEKDAY(N4,1)=2,OR(AND(MONTH(N4)=MONTH($AL$4),DAY(N4)=DAY($AL$4)),AND(MONTH(N4)=MONTH($AL$5),DAY(N4)=DAY($AL$5)),AND(MONTH(N4)=MONTH($AL$6),DAY(N4)=DAY($AL$6))))</formula>
    </cfRule>
    <cfRule type="expression" priority="6" dxfId="2" stopIfTrue="1">
      <formula>AND(P4&lt;&gt;"",WEEKDAY(N4,1)=2)</formula>
    </cfRule>
  </conditionalFormatting>
  <conditionalFormatting sqref="T4:T33">
    <cfRule type="expression" priority="7" dxfId="0" stopIfTrue="1">
      <formula>AND(T4="",OR(AND(MONTH(R4)=MONTH($AL$5),DAY(R4)=DAY($AL$5)),AND(MONTH(R4)=MONTH($AL$6),DAY(R4)=DAY($AL$6)),AND(MONTH(R4)=MONTH($AL$7),DAY(R4)=DAY($AL$7))))</formula>
    </cfRule>
    <cfRule type="expression" priority="8" dxfId="1" stopIfTrue="1">
      <formula>AND(T4&lt;&gt;"",WEEKDAY(R4,1)=2,OR(AND(MONTH(R4)=MONTH($AL$5),DAY(R4)=DAY($AL$5)),AND(MONTH(R4)=MONTH($AL$6),DAY(R4)=DAY($AL$6)),AND(MONTH(R4)=MONTH($AL$7),DAY(R4)=DAY($AL$7))))</formula>
    </cfRule>
    <cfRule type="expression" priority="9" dxfId="2" stopIfTrue="1">
      <formula>AND(T4&lt;&gt;"",WEEKDAY(R4,1)=2)</formula>
    </cfRule>
  </conditionalFormatting>
  <conditionalFormatting sqref="X4:X33">
    <cfRule type="expression" priority="10" dxfId="0" stopIfTrue="1">
      <formula>AND(X4="",OR(AND(MONTH(V4)=MONTH($AL$6),DAY(V4)=DAY($AL$6)),AND(MONTH(V4)=MONTH($AL$7),DAY(V4)=DAY($AL$7)),AND(MONTH(V4)=MONTH($AL$8),DAY(V4)=DAY($AL$8))))</formula>
    </cfRule>
    <cfRule type="expression" priority="11" dxfId="1" stopIfTrue="1">
      <formula>AND(X4&lt;&gt;"",WEEKDAY(V4,1)=2,OR(AND(MONTH(V4)=MONTH($AL$6),DAY(V4)=DAY($AL$6)),AND(MONTH(V4)=MONTH($AL$7),DAY(V4)=DAY($AL$7)),AND(MONTH(V4)=MONTH($AL$8),DAY(V4)=DAY($AL$8))))</formula>
    </cfRule>
    <cfRule type="expression" priority="12" dxfId="2" stopIfTrue="1">
      <formula>AND(X4&lt;&gt;"",WEEKDAY(V4,1)=2)</formula>
    </cfRule>
  </conditionalFormatting>
  <conditionalFormatting sqref="D37:D66">
    <cfRule type="expression" priority="13" dxfId="0" stopIfTrue="1">
      <formula>AND(D37="",OR(AND(MONTH(B37)=MONTH($AL$7),DAY(B37)=DAY($AL$7)),AND(MONTH(B37)=MONTH($AL$8),DAY(B37)=DAY($AL$8)),AND(MONTH(B37)=MONTH($AL$9),DAY(B37)=DAY($AL$9))))</formula>
    </cfRule>
    <cfRule type="expression" priority="14" dxfId="1" stopIfTrue="1">
      <formula>AND(D37&lt;&gt;"",WEEKDAY(B37,1)=2,OR(AND(MONTH(B37)=MONTH($AL$7),DAY(B37)=DAY($AL$7)),AND(MONTH(B37)=MONTH($AL$8),DAY(B37)=DAY($AL$8)),AND(MONTH(B37)=MONTH($AL$9),DAY(B37)=DAY($AL$9))))</formula>
    </cfRule>
    <cfRule type="expression" priority="15" dxfId="2" stopIfTrue="1">
      <formula>AND(D37&lt;&gt;"",WEEKDAY(B37,1)=2)</formula>
    </cfRule>
  </conditionalFormatting>
  <conditionalFormatting sqref="H37:H66">
    <cfRule type="expression" priority="16" dxfId="0" stopIfTrue="1">
      <formula>AND(H37="",OR(AND(MONTH(F37)=MONTH($AL$8),DAY(F37)=DAY($AL$8)),AND(MONTH(F37)=MONTH($AL$9),DAY(F37)=DAY($AL$9)),AND(MONTH(F37)=MONTH($AL$10),DAY(F37)=DAY($AL$10))))</formula>
    </cfRule>
    <cfRule type="expression" priority="17" dxfId="1" stopIfTrue="1">
      <formula>AND(H37&lt;&gt;"",WEEKDAY(F37,1)=2,OR(AND(MONTH(F37)=MONTH($AL$8),DAY(F37)=DAY($AL$8)),AND(MONTH(F37)=MONTH($AL$9),DAY(F37)=DAY($AL$9)),AND(MONTH(F37)=MONTH($AL$10),DAY(F37)=DAY($AL$10))))</formula>
    </cfRule>
    <cfRule type="expression" priority="18" dxfId="2" stopIfTrue="1">
      <formula>AND(H37&lt;&gt;"",WEEKDAY(F37,1)=2)</formula>
    </cfRule>
  </conditionalFormatting>
  <conditionalFormatting sqref="L37:L66">
    <cfRule type="expression" priority="19" dxfId="0" stopIfTrue="1">
      <formula>AND(L37="",OR(AND(MONTH(J37)=MONTH($AL$9),DAY(J37)=DAY($AL$9)),AND(MONTH(J37)=MONTH($AL$10),DAY(J37)=DAY($AL$10)),AND(MONTH(J37)=MONTH($AL$11),DAY(J37)=DAY($AL$11))))</formula>
    </cfRule>
    <cfRule type="expression" priority="20" dxfId="1" stopIfTrue="1">
      <formula>AND(L37&lt;&gt;"",WEEKDAY(J37,1)=2,OR(AND(MONTH(J37)=MONTH($AL$9),DAY(J37)=DAY($AL$9)),AND(MONTH(J37)=MONTH($AL$10),DAY(J37)=DAY($AL$10)),AND(MONTH(J37)=MONTH($AL$11),DAY(J37)=DAY($AL$11))))</formula>
    </cfRule>
    <cfRule type="expression" priority="21" dxfId="2" stopIfTrue="1">
      <formula>AND(L37&lt;&gt;"",WEEKDAY(J37,1)=2)</formula>
    </cfRule>
  </conditionalFormatting>
  <conditionalFormatting sqref="P37:P66">
    <cfRule type="expression" priority="22" dxfId="0" stopIfTrue="1">
      <formula>AND(P37="",OR(AND(MONTH(N37)=MONTH($AL$10),DAY(N37)=DAY($AL$10)),AND(MONTH(N37)=MONTH($AL$11),DAY(N37)=DAY($AL$11)),AND(MONTH(N37)=MONTH($AL$12),DAY(N37)=DAY($AL$12))))</formula>
    </cfRule>
    <cfRule type="expression" priority="23" dxfId="1" stopIfTrue="1">
      <formula>AND(P37&lt;&gt;"",WEEKDAY(N37,1)=2,OR(AND(MONTH(N37)=MONTH($AL$10),DAY(N37)=DAY($AL$10)),AND(MONTH(N37)=MONTH($AL$11),DAY(N37)=DAY($AL$11)),AND(MONTH(N37)=MONTH($AL$12),DAY(N37)=DAY($AL$12))))</formula>
    </cfRule>
    <cfRule type="expression" priority="24" dxfId="2" stopIfTrue="1">
      <formula>AND(P37&lt;&gt;"",WEEKDAY(N37,1)=2)</formula>
    </cfRule>
  </conditionalFormatting>
  <conditionalFormatting sqref="T37:T66">
    <cfRule type="expression" priority="25" dxfId="0" stopIfTrue="1">
      <formula>AND(T37="",OR(AND(MONTH(R37)=MONTH($AL$11),DAY(R37)=DAY($AL$11)),AND(MONTH(R37)=MONTH($AL$12),DAY(R37)=DAY($AL$12)),AND(MONTH(R37)=MONTH($AL$13),DAY(R37)=DAY($AL$13))))</formula>
    </cfRule>
    <cfRule type="expression" priority="26" dxfId="1" stopIfTrue="1">
      <formula>AND(T37&lt;&gt;"",WEEKDAY(R37,1)=2,OR(AND(MONTH(R37)=MONTH($AL$11),DAY(R37)=DAY($AL$11)),AND(MONTH(R37)=MONTH($AL$12),DAY(R37)=DAY($AL$12)),AND(MONTH(R37)=MONTH($AL$13),DAY(R37)=DAY($AL$13))))</formula>
    </cfRule>
    <cfRule type="expression" priority="27" dxfId="2" stopIfTrue="1">
      <formula>AND(T37&lt;&gt;"",WEEKDAY(R37,1)=2)</formula>
    </cfRule>
  </conditionalFormatting>
  <conditionalFormatting sqref="X37:X66">
    <cfRule type="expression" priority="28" dxfId="0" stopIfTrue="1">
      <formula>AND(X37="",OR(AND(MONTH(V37)=MONTH($AL$12),DAY(V37)=DAY($AL$12)),AND(MONTH(V37)=MONTH($AL$13),DAY(V37)=DAY($AL$13)),AND(MONTH(V37)=MONTH($AL$14),DAY(V37)=DAY($AL$14))))</formula>
    </cfRule>
    <cfRule type="expression" priority="29" dxfId="1" stopIfTrue="1">
      <formula>AND(X37&lt;&gt;"",WEEKDAY(V37,1)=2,OR(AND(MONTH(V37)=MONTH($AL$12),DAY(V37)=DAY($AL$12)),AND(MONTH(V37)=MONTH($AL$13),DAY(V37)=DAY($AL$13)),AND(MONTH(V37)=MONTH($AL$14),DAY(V37)=DAY($AL$14))))</formula>
    </cfRule>
    <cfRule type="expression" priority="30" dxfId="2" stopIfTrue="1">
      <formula>AND(X37&lt;&gt;"",WEEKDAY(V37,1)=2)</formula>
    </cfRule>
  </conditionalFormatting>
  <conditionalFormatting sqref="L36">
    <cfRule type="expression" priority="31" dxfId="0" stopIfTrue="1">
      <formula>AND(L36="",OR(AND(MONTH(J36)=MONTH($AL$9),DAY(J36)=DAY($AL$9)),AND(MONTH(J36)=MONTH($AL$10),DAY(J36)=DAY($AL$10)),AND(MONTH(J36)=MONTH($AL$11),DAY(J36)=DAY($AL$11))))</formula>
    </cfRule>
    <cfRule type="expression" priority="32" dxfId="1" stopIfTrue="1">
      <formula>AND(L36&lt;&gt;"",WEEKDAY(J36,1)=2,OR(AND(MONTH(J36)=MONTH($AL$9),DAY(J36)=DAY($AL$9)),AND(MONTH(J36)=MONTH($AL$10),DAY(J36)=DAY($AL$10)),AND(MONTH(J36)=MONTH($AL$11),DAY(J36)=DAY($AL$11))))</formula>
    </cfRule>
    <cfRule type="expression" priority="33" dxfId="2" stopIfTrue="1">
      <formula>AND(L36&lt;&gt;"",WEEKDAY(J36,1)=2)</formula>
    </cfRule>
  </conditionalFormatting>
  <conditionalFormatting sqref="P36">
    <cfRule type="expression" priority="34" dxfId="0" stopIfTrue="1">
      <formula>AND(P36="",OR(AND(MONTH(N36)=MONTH($AL$10),DAY(N36)=DAY($AL$10)),AND(MONTH(N36)=MONTH($AL$11),DAY(N36)=DAY($AL$11)),AND(MONTH(N36)=MONTH($AL$12),DAY(N36)=DAY($AL$12))))</formula>
    </cfRule>
    <cfRule type="expression" priority="35" dxfId="1" stopIfTrue="1">
      <formula>AND(P36&lt;&gt;"",WEEKDAY(N36,1)=2,OR(AND(MONTH(N36)=MONTH($AL$10),DAY(N36)=DAY($AL$10)),AND(MONTH(N36)=MONTH($AL$11),DAY(N36)=DAY($AL$11)),AND(MONTH(N36)=MONTH($AL$12),DAY(N36)=DAY($AL$12))))</formula>
    </cfRule>
    <cfRule type="expression" priority="36" dxfId="2" stopIfTrue="1">
      <formula>AND(P36&lt;&gt;"",WEEKDAY(N36,1)=2)</formula>
    </cfRule>
  </conditionalFormatting>
  <conditionalFormatting sqref="T36">
    <cfRule type="expression" priority="37" dxfId="0" stopIfTrue="1">
      <formula>AND(T36="",OR(AND(MONTH(R36)=MONTH($AL$11),DAY(R36)=DAY($AL$11)),AND(MONTH(R36)=MONTH($AL$12),DAY(R36)=DAY($AL$12)),AND(MONTH(R36)=MONTH($AL$13),DAY(R36)=DAY($AL$13))))</formula>
    </cfRule>
    <cfRule type="expression" priority="38" dxfId="1" stopIfTrue="1">
      <formula>AND(T36&lt;&gt;"",WEEKDAY(R36,1)=2,OR(AND(MONTH(R36)=MONTH($AL$11),DAY(R36)=DAY($AL$11)),AND(MONTH(R36)=MONTH($AL$12),DAY(R36)=DAY($AL$12)),AND(MONTH(R36)=MONTH($AL$13),DAY(R36)=DAY($AL$13))))</formula>
    </cfRule>
    <cfRule type="expression" priority="39" dxfId="2" stopIfTrue="1">
      <formula>AND(T36&lt;&gt;"",WEEKDAY(R36,1)=2)</formula>
    </cfRule>
  </conditionalFormatting>
  <conditionalFormatting sqref="X36">
    <cfRule type="expression" priority="40" dxfId="0" stopIfTrue="1">
      <formula>AND(X36="",OR(AND(MONTH(V36)=MONTH($AL$12),DAY(V36)=DAY($AL$12)),AND(MONTH(V36)=MONTH($AL$13),DAY(V36)=DAY($AL$13)),AND(MONTH(V36)=MONTH($AL$14),DAY(V36)=DAY($AL$14))))</formula>
    </cfRule>
    <cfRule type="expression" priority="41" dxfId="1" stopIfTrue="1">
      <formula>AND(X36&lt;&gt;"",WEEKDAY(V36,1)=2,OR(AND(MONTH(V36)=MONTH($AL$12),DAY(V36)=DAY($AL$12)),AND(MONTH(V36)=MONTH($AL$13),DAY(V36)=DAY($AL$13)),AND(MONTH(V36)=MONTH($AL$14),DAY(V36)=DAY($AL$14))))</formula>
    </cfRule>
    <cfRule type="expression" priority="42" dxfId="2" stopIfTrue="1">
      <formula>AND(X36&lt;&gt;"",WEEKDAY(V36,1)=2)</formula>
    </cfRule>
  </conditionalFormatting>
  <conditionalFormatting sqref="H36">
    <cfRule type="expression" priority="43" dxfId="0" stopIfTrue="1">
      <formula>AND(H36="",OR(AND(MONTH(F36)=MONTH($AL$8),DAY(F36)=DAY($AL$8)),AND(MONTH(F36)=MONTH($AL$9),DAY(F36)=DAY($AL$9)),AND(MONTH(F36)=MONTH($AL$10),DAY(F36)=DAY($AL$10))))</formula>
    </cfRule>
    <cfRule type="expression" priority="44" dxfId="1" stopIfTrue="1">
      <formula>AND(H36&lt;&gt;"",WEEKDAY(F36,1)=2,OR(AND(MONTH(F36)=MONTH($AL$8),DAY(F36)=DAY($AL$8)),AND(MONTH(F36)=MONTH($AL$9),DAY(F36)=DAY($AL$9)),AND(MONTH(F36)=MONTH($AL$10),DAY(F36)=DAY($AL$10))))</formula>
    </cfRule>
    <cfRule type="expression" priority="45" dxfId="2" stopIfTrue="1">
      <formula>AND(H36&lt;&gt;"",WEEKDAY(F36,1)=2)</formula>
    </cfRule>
  </conditionalFormatting>
  <conditionalFormatting sqref="D36">
    <cfRule type="expression" priority="46" dxfId="0" stopIfTrue="1">
      <formula>AND(D36="",OR(AND(MONTH(B36)=MONTH($AL$7),DAY(B36)=DAY($AL$7)),AND(MONTH(B36)=MONTH($AL$8),DAY(B36)=DAY($AL$8)),AND(MONTH(B36)=MONTH($AL$9),DAY(B36)=DAY($AL$9))))</formula>
    </cfRule>
    <cfRule type="expression" priority="47" dxfId="1" stopIfTrue="1">
      <formula>AND(D36&lt;&gt;"",WEEKDAY(B36,1)=2,OR(AND(MONTH(B36)=MONTH($AL$7),DAY(B36)=DAY($AL$7)),AND(MONTH(B36)=MONTH($AL$8),DAY(B36)=DAY($AL$8)),AND(MONTH(B36)=MONTH($AL$9),DAY(B36)=DAY($AL$9))))</formula>
    </cfRule>
    <cfRule type="expression" priority="48" dxfId="2" stopIfTrue="1">
      <formula>AND(D36&lt;&gt;"",WEEKDAY(B36,1)=2)</formula>
    </cfRule>
  </conditionalFormatting>
  <conditionalFormatting sqref="X3">
    <cfRule type="expression" priority="49" dxfId="0" stopIfTrue="1">
      <formula>AND(X3="",OR(AND(MONTH(V3)=MONTH($AL$6),DAY(V3)=DAY($AL$6)),AND(MONTH(V3)=MONTH($AL$7),DAY(V3)=DAY($AL$7)),AND(MONTH(V3)=MONTH($AL$8),DAY(V3)=DAY($AL$8))))</formula>
    </cfRule>
    <cfRule type="expression" priority="50" dxfId="1" stopIfTrue="1">
      <formula>AND(X3&lt;&gt;"",WEEKDAY(V3,1)=2,OR(AND(MONTH(V3)=MONTH($AL$6),DAY(V3)=DAY($AL$6)),AND(MONTH(V3)=MONTH($AL$7),DAY(V3)=DAY($AL$7)),AND(MONTH(V3)=MONTH($AL$8),DAY(V3)=DAY($AL$8))))</formula>
    </cfRule>
    <cfRule type="expression" priority="51" dxfId="2" stopIfTrue="1">
      <formula>AND(X3&lt;&gt;"",WEEKDAY(V3,1)=2)</formula>
    </cfRule>
  </conditionalFormatting>
  <conditionalFormatting sqref="T3">
    <cfRule type="expression" priority="52" dxfId="0" stopIfTrue="1">
      <formula>AND(T3="",OR(AND(MONTH(R3)=MONTH($AL$5),DAY(R3)=DAY($AL$5)),AND(MONTH(R3)=MONTH($AL$6),DAY(R3)=DAY($AL$6)),AND(MONTH(R3)=MONTH($AL$7),DAY(R3)=DAY($AL$7))))</formula>
    </cfRule>
    <cfRule type="expression" priority="53" dxfId="1" stopIfTrue="1">
      <formula>AND(T3&lt;&gt;"",WEEKDAY(R3,1)=2,OR(AND(MONTH(R3)=MONTH($AL$5),DAY(R3)=DAY($AL$5)),AND(MONTH(R3)=MONTH($AL$6),DAY(R3)=DAY($AL$6)),AND(MONTH(R3)=MONTH($AL$7),DAY(R3)=DAY($AL$7))))</formula>
    </cfRule>
    <cfRule type="expression" priority="54" dxfId="2" stopIfTrue="1">
      <formula>AND(T3&lt;&gt;"",WEEKDAY(R3,1)=2)</formula>
    </cfRule>
  </conditionalFormatting>
  <conditionalFormatting sqref="P3">
    <cfRule type="expression" priority="55" dxfId="0" stopIfTrue="1">
      <formula>AND(P3="",OR(AND(MONTH(N3)=MONTH($AL$4),DAY(N3)=DAY($AL$4)),AND(MONTH(N3)=MONTH($AL$5),DAY(N3)=DAY($AL$5)),AND(MONTH(N3)=MONTH($AL$6),DAY(N3)=DAY($AL$6))))</formula>
    </cfRule>
    <cfRule type="expression" priority="56" dxfId="1" stopIfTrue="1">
      <formula>AND(P3&lt;&gt;"",WEEKDAY(N3,1)=2,OR(AND(MONTH(N3)=MONTH($AL$4),DAY(N3)=DAY($AL$4)),AND(MONTH(N3)=MONTH($AL$5),DAY(N3)=DAY($AL$5)),AND(MONTH(N3)=MONTH($AL$6),DAY(N3)=DAY($AL$6))))</formula>
    </cfRule>
    <cfRule type="expression" priority="57" dxfId="2" stopIfTrue="1">
      <formula>AND(P3&lt;&gt;"",WEEKDAY(N3,1)=2)</formula>
    </cfRule>
  </conditionalFormatting>
  <conditionalFormatting sqref="L3">
    <cfRule type="expression" priority="58" dxfId="0" stopIfTrue="1">
      <formula>AND(L3="",OR(AND(MONTH(J3)=MONTH($AL$3),DAY(J3)=DAY($AL$3)),AND(MONTH(J3)=MONTH($AL$4),DAY(J3)=DAY($AL$4)),AND(MONTH(J3)=MONTH($AL$5),DAY(J3)=DAY($AL$5))))</formula>
    </cfRule>
    <cfRule type="expression" priority="59" dxfId="1" stopIfTrue="1">
      <formula>AND(L3&lt;&gt;"",WEEKDAY(J3,1)=2,OR(AND(MONTH(J3)=MONTH($AL$3),DAY(J3)=DAY($AL$3)),AND(MONTH(J3)=MONTH($AL$4),DAY(J3)=DAY($AL$4)),AND(MONTH(J3)=MONTH($AL$5),DAY(J3)=DAY($AL$5))))</formula>
    </cfRule>
    <cfRule type="expression" priority="60" dxfId="2" stopIfTrue="1">
      <formula>AND(L3&lt;&gt;"",WEEKDAY(J3,1)=2)</formula>
    </cfRule>
  </conditionalFormatting>
  <conditionalFormatting sqref="AA2">
    <cfRule type="expression" priority="61" dxfId="3" stopIfTrue="1">
      <formula>YEAR(AA2)&lt;&gt;YEAR(AL2)</formula>
    </cfRule>
  </conditionalFormatting>
  <conditionalFormatting sqref="N1:O1">
    <cfRule type="expression" priority="62" dxfId="4" stopIfTrue="1">
      <formula>YEAR(DATEVALUE("01."&amp;B2&amp;$N$1))&lt;&gt;YEAR(Z1)</formula>
    </cfRule>
  </conditionalFormatting>
  <conditionalFormatting sqref="AD3:AD64">
    <cfRule type="expression" priority="63" dxfId="5" stopIfTrue="1">
      <formula>DAY(AD3)&lt;&gt;AE3</formula>
    </cfRule>
  </conditionalFormatting>
  <conditionalFormatting sqref="D4:D33">
    <cfRule type="expression" priority="64" dxfId="0" stopIfTrue="1">
      <formula>AND(D4="",OR(AND(MONTH(B4)=MONTH($AA$1),DAY(B4)=DAY($AA$1)),AND(MONTH(B4)=MONTH($AA$2),DAY(B4)=DAY($AA$2)),AND(MONTH(B4)=MONTH($AL$3),DAY(B4)=DAY($AL$3))))</formula>
    </cfRule>
    <cfRule type="expression" priority="65" dxfId="1" stopIfTrue="1">
      <formula>AND(D4&lt;&gt;"",WEEKDAY(B4,1)=2,OR(AND(MONTH(B4)=MONTH($AA$1),DAY(B4)=DAY($AA$1)),AND(MONTH(B4)=MONTH($AA$2),DAY(B4)=DAY($AA$2)),AND(MONTH(B4)=MONTH($AL$3),DAY(B4)=DAY($AL$3))))</formula>
    </cfRule>
    <cfRule type="expression" priority="66" dxfId="2" stopIfTrue="1">
      <formula>AND(D4&lt;&gt;"",WEEKDAY(B4,1)=2)</formula>
    </cfRule>
  </conditionalFormatting>
  <conditionalFormatting sqref="D3">
    <cfRule type="expression" priority="67" dxfId="0" stopIfTrue="1">
      <formula>AND(D3="",OR(AND(MONTH(B3)=MONTH($AA$1),DAY(B3)=DAY($AA$1)),AND(MONTH(B3)=MONTH($AA$2),DAY(B3)=DAY($AA$2)),AND(MONTH(B3)=MONTH($AL$3),DAY(B3)=DAY($AL$3))))</formula>
    </cfRule>
    <cfRule type="expression" priority="68" dxfId="1" stopIfTrue="1">
      <formula>AND(D3&lt;&gt;"",WEEKDAY(B3,1)=2,OR(AND(MONTH(B3)=MONTH($AA$1),DAY(B3)=DAY($AA$1)),AND(MONTH(B3)=MONTH($AA$2),DAY(B3)=DAY($AA$2)),AND(MONTH(B3)=MONTH($AL$3),DAY(B3)=DAY($AL$3))))</formula>
    </cfRule>
    <cfRule type="expression" priority="69" dxfId="2" stopIfTrue="1">
      <formula>AND(D3&lt;&gt;"",WEEKDAY(B3,1)=2)</formula>
    </cfRule>
  </conditionalFormatting>
  <conditionalFormatting sqref="H4:H33">
    <cfRule type="expression" priority="70" dxfId="0" stopIfTrue="1">
      <formula>AND(H4="",OR(AND(MONTH(F4)=MONTH($AA$2),DAY(F4)=DAY($AA$2)),AND(MONTH(F4)=MONTH($AL$3),DAY(F4)=DAY($AL$3)),AND(MONTH(F4)=MONTH($AL$4),DAY(F4)=DAY($AL$4))))</formula>
    </cfRule>
    <cfRule type="expression" priority="71" dxfId="1" stopIfTrue="1">
      <formula>AND(H4&lt;&gt;"",WEEKDAY(F4,1)=2,OR(AND(MONTH(F4)=MONTH($AA$2),DAY(F4)=DAY($AA$2)),AND(MONTH(F4)=MONTH($AL$3),DAY(F4)=DAY($AL$3)),AND(MONTH(F4)=MONTH($AL$4),DAY(F4)=DAY($AL$4))))</formula>
    </cfRule>
    <cfRule type="expression" priority="72" dxfId="2" stopIfTrue="1">
      <formula>AND(H4&lt;&gt;"",WEEKDAY(F4,1)=2)</formula>
    </cfRule>
  </conditionalFormatting>
  <conditionalFormatting sqref="H3">
    <cfRule type="expression" priority="73" dxfId="0" stopIfTrue="1">
      <formula>AND(H3="",OR(AND(MONTH(F3)=MONTH($AA$2),DAY(F3)=DAY($AA$2)),AND(MONTH(F3)=MONTH($AL$3),DAY(F3)=DAY($AL$3)),AND(MONTH(F3)=MONTH($AL$4),DAY(F3)=DAY($AL$4))))</formula>
    </cfRule>
    <cfRule type="expression" priority="74" dxfId="1" stopIfTrue="1">
      <formula>AND(H3&lt;&gt;"",WEEKDAY(F3,1)=2,OR(AND(MONTH(F3)=MONTH($AA$2),DAY(F3)=DAY($AA$2)),AND(MONTH(F3)=MONTH($AL$3),DAY(F3)=DAY($AL$3)),AND(MONTH(F3)=MONTH($AL$4),DAY(F3)=DAY($AL$4))))</formula>
    </cfRule>
    <cfRule type="expression" priority="75" dxfId="2" stopIfTrue="1">
      <formula>AND(H3&lt;&gt;"",WEEKDAY(F3,1)=2)</formula>
    </cfRule>
  </conditionalFormatting>
  <conditionalFormatting sqref="B36:B66 V36:V66 J36:J65 R36:R65 F36:F66 N36:N66 V3:V32 R3:R33 F3:F33 J3:J33 N3:N32 B3:B33">
    <cfRule type="expression" priority="76" dxfId="6" stopIfTrue="1">
      <formula>(WEEKDAY(B3,1)=7)</formula>
    </cfRule>
    <cfRule type="expression" priority="77" dxfId="7" stopIfTrue="1">
      <formula>(WEEKDAY(B3,1)=1)</formula>
    </cfRule>
  </conditionalFormatting>
  <hyperlinks>
    <hyperlink ref="Z17" r:id="rId1" display="http://www.schnelle-online.info/Feiertage-Deutschland.html"/>
    <hyperlink ref="Z3" r:id="rId2" display="http://eclipse.gsfc.nasa.gov/phase/phasecat.html"/>
    <hyperlink ref="Z18" r:id="rId3" display="http://www.schulferien.org/kalender/2014/kalender_2014.html"/>
  </hyperlinks>
  <printOptions/>
  <pageMargins left="0.7874015748031497" right="0.07874015748031496" top="0.11811023622047245" bottom="0.1968503937007874" header="0" footer="0"/>
  <pageSetup fitToHeight="1" fitToWidth="1" horizontalDpi="600" verticalDpi="600" orientation="portrait" paperSize="9" scale="68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StopWatch</cp:lastModifiedBy>
  <cp:lastPrinted>2014-05-15T08:50:30Z</cp:lastPrinted>
  <dcterms:created xsi:type="dcterms:W3CDTF">2014-01-23T09:52:36Z</dcterms:created>
  <dcterms:modified xsi:type="dcterms:W3CDTF">2014-06-21T09:53:24Z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